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33" activeTab="0"/>
  </bookViews>
  <sheets>
    <sheet name="BILANC 8 M 2016" sheetId="1" r:id="rId1"/>
    <sheet name="8-M OST 2016" sheetId="2" r:id="rId2"/>
    <sheet name="8-M OSHEE 2016" sheetId="3" r:id="rId3"/>
    <sheet name="KESH 6-M" sheetId="4" r:id="rId4"/>
    <sheet name="KESH korrik,gusht 2016" sheetId="5" r:id="rId5"/>
    <sheet name="Prodh 2016" sheetId="6" r:id="rId6"/>
    <sheet name="Niv.Fierz 2016" sheetId="7" r:id="rId7"/>
    <sheet name="Graf Humb2016" sheetId="8" r:id="rId8"/>
    <sheet name="Tab Gjend Debitore" sheetId="9" r:id="rId9"/>
    <sheet name="Debitor" sheetId="10" r:id="rId10"/>
    <sheet name="Efektiviteti 2016" sheetId="11" r:id="rId11"/>
    <sheet name="En.Tot.OSSH" sheetId="12" r:id="rId12"/>
    <sheet name="Publikimi 2016" sheetId="13" r:id="rId13"/>
    <sheet name="Aneks 3 Kl.TL" sheetId="14" r:id="rId14"/>
    <sheet name="Alokimi Kapaciteteve 2016" sheetId="15" r:id="rId15"/>
    <sheet name="Disbalancat 8-m 2016)" sheetId="16" r:id="rId16"/>
    <sheet name="Pjesm Treg 2016" sheetId="17" r:id="rId17"/>
    <sheet name="Prog shkemb 2016" sheetId="18" r:id="rId18"/>
    <sheet name="Blerje-shitje " sheetId="19" r:id="rId19"/>
  </sheets>
  <externalReferences>
    <externalReference r:id="rId22"/>
    <externalReference r:id="rId23"/>
    <externalReference r:id="rId24"/>
  </externalReferences>
  <definedNames>
    <definedName name="_xlnm.Print_Area" localSheetId="9">'Debitor'!$A$1:$Q$51</definedName>
    <definedName name="_xlnm.Print_Area" localSheetId="11">'En.Tot.OSSH'!$A$1:$N$34</definedName>
    <definedName name="_xlnm.Print_Area" localSheetId="7">'Graf Humb2016'!$A$1:$CS$54</definedName>
    <definedName name="_xlnm.Print_Area" localSheetId="5">'Prodh 2016'!$A$1:$Q$140</definedName>
  </definedNames>
  <calcPr fullCalcOnLoad="1"/>
</workbook>
</file>

<file path=xl/sharedStrings.xml><?xml version="1.0" encoding="utf-8"?>
<sst xmlns="http://schemas.openxmlformats.org/spreadsheetml/2006/main" count="1895" uniqueCount="917">
  <si>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</si>
  <si>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</si>
  <si>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</si>
  <si>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</si>
  <si>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</si>
  <si>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</si>
  <si>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</si>
  <si>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</si>
  <si>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</si>
  <si>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</si>
  <si>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</si>
  <si>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</si>
  <si>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</si>
  <si>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</si>
  <si>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</si>
  <si>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</si>
  <si>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</si>
  <si>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</si>
  <si>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</si>
  <si>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</si>
  <si>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</si>
  <si>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</si>
  <si>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</si>
  <si>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</si>
  <si>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</si>
  <si>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</si>
  <si>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</si>
  <si>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</si>
  <si>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</si>
  <si>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Energji Totale ne OSHEE  Sh.a (MWh)</t>
  </si>
  <si>
    <t>A=A.1+A.2</t>
  </si>
  <si>
    <t>A.1</t>
  </si>
  <si>
    <t>Energji e transmetuar nepermjet OST per llogari te OSHEE Sh.a</t>
  </si>
  <si>
    <t>A.1=Sum(A.1.1:A.1.5)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</si>
  <si>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</si>
  <si>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</si>
  <si>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</si>
  <si>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</si>
  <si>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</si>
  <si>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</si>
  <si>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</si>
  <si>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</si>
  <si>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</si>
  <si>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</si>
  <si>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</si>
  <si>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 = A.2.1 + A.2.2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</si>
  <si>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</si>
  <si>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</si>
  <si>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</si>
  <si>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</si>
  <si>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</si>
  <si>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</si>
  <si>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</si>
  <si>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</si>
  <si>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</si>
  <si>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</si>
  <si>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</si>
  <si>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</si>
  <si>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</si>
  <si>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</si>
  <si>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</si>
  <si>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</si>
  <si>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</si>
  <si>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</si>
  <si>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</si>
  <si>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</si>
  <si>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</si>
  <si>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</si>
  <si>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</si>
  <si>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</si>
  <si>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</si>
  <si>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D=D1+D2+D3+D4</t>
  </si>
  <si>
    <t>D.1</t>
  </si>
  <si>
    <t>Shitur Klienteve Private (MWh)</t>
  </si>
  <si>
    <t>D.1= D.1.1+D.1.2+D.1.3</t>
  </si>
  <si>
    <t>D.1.1</t>
  </si>
  <si>
    <t>Shitur nga rrjeti i Transmetimit per llogari te OSHEE Sh.a</t>
  </si>
  <si>
    <t>D.1.2</t>
  </si>
  <si>
    <t>Shitur per nevoja te veta te OSHEE Sh.a</t>
  </si>
  <si>
    <t>D.1.3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</si>
  <si>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</si>
  <si>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</si>
  <si>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</si>
  <si>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</si>
  <si>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</si>
  <si>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</si>
  <si>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</si>
  <si>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D.4=D.4.1+D.4.2+D.4.3</t>
  </si>
  <si>
    <t>D.4.2</t>
  </si>
  <si>
    <t>D.4.3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</si>
  <si>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</si>
  <si>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</si>
  <si>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</si>
  <si>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</si>
  <si>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</si>
  <si>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</si>
  <si>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</si>
  <si>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</si>
  <si>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</si>
  <si>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</si>
  <si>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</si>
  <si>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</si>
  <si>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</si>
  <si>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</si>
  <si>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</si>
  <si>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</si>
  <si>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</si>
  <si>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</si>
  <si>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</si>
  <si>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</si>
  <si>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</si>
  <si>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</si>
  <si>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</si>
  <si>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</si>
  <si>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</si>
  <si>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</si>
  <si>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</si>
  <si>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</si>
  <si>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</si>
  <si>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</si>
  <si>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</si>
  <si>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</si>
  <si>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</si>
  <si>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</si>
  <si>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</si>
  <si>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r>
      <rPr>
        <b/>
        <sz val="12"/>
        <color indexed="8"/>
        <rFont val="Calibri"/>
        <family val="2"/>
      </rPr>
      <t xml:space="preserve">Debitoret    </t>
    </r>
    <r>
      <rPr>
        <b/>
        <sz val="8"/>
        <color indexed="8"/>
        <rFont val="Calibri"/>
        <family val="2"/>
      </rPr>
      <t xml:space="preserve"> </t>
    </r>
    <r>
      <rPr>
        <b/>
        <sz val="6"/>
        <color indexed="8"/>
        <rFont val="Calibri"/>
        <family val="2"/>
      </rPr>
      <t>(000 000 leke)</t>
    </r>
  </si>
  <si>
    <t>31.05.2009</t>
  </si>
  <si>
    <t>31.12.2009</t>
  </si>
  <si>
    <t>31.05.2010</t>
  </si>
  <si>
    <t>31.12.2010</t>
  </si>
  <si>
    <t>31.05.2011</t>
  </si>
  <si>
    <t>31.12.2011</t>
  </si>
  <si>
    <t>31.05.2012</t>
  </si>
  <si>
    <t>31.12.2012</t>
  </si>
  <si>
    <t>31.05.2013</t>
  </si>
  <si>
    <t>31.12.2013</t>
  </si>
  <si>
    <t>31.05.2014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</si>
  <si>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</si>
  <si>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</si>
  <si>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</si>
  <si>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</si>
  <si>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</si>
  <si>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</si>
  <si>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</si>
  <si>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</si>
  <si>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</si>
  <si>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</si>
  <si>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Shitur Kons Familjare</t>
  </si>
  <si>
    <t>Shitur Kons Jo Familjare</t>
  </si>
  <si>
    <t>Humbje tekn TL</t>
  </si>
  <si>
    <t>Humbje teknike ne zona</t>
  </si>
  <si>
    <t>Humbje Jo teknike ne zona</t>
  </si>
  <si>
    <t>Te Arketueshme per energjine e faturuar ne vitin 2015</t>
  </si>
  <si>
    <t>31.05.2015</t>
  </si>
  <si>
    <t>VITI</t>
  </si>
  <si>
    <t>Mesatarja</t>
  </si>
  <si>
    <t>Minimumi</t>
  </si>
  <si>
    <t>Maksimumi</t>
  </si>
  <si>
    <t>Nr.</t>
  </si>
  <si>
    <t xml:space="preserve"> “KESH” sha</t>
  </si>
  <si>
    <t>Hec "Fierze" me fuqi  500 MW</t>
  </si>
  <si>
    <t>Hec "Koman"  me fuqi  600 MW</t>
  </si>
  <si>
    <t>Hec "V. Dejes" me fuqi  250 MW</t>
  </si>
  <si>
    <t>Hec "Lanabregas" me fuqi  5 MW</t>
  </si>
  <si>
    <t xml:space="preserve"> “Kurum International” sh.a.</t>
  </si>
  <si>
    <t>"UKKO"sha (Ujsjell.Kanal.Korce)</t>
  </si>
  <si>
    <t>"Ayen As Energji"sha</t>
  </si>
  <si>
    <t>Energji faturuar për klientët tariforë nga OSHEE</t>
  </si>
  <si>
    <t>Prodhimi Bruto KESH Gen.</t>
  </si>
  <si>
    <t>Kaskada e Drinit</t>
  </si>
  <si>
    <t>HEC Fierzë</t>
  </si>
  <si>
    <t>HEC Koman</t>
  </si>
  <si>
    <t>HEC Vau i Dejës</t>
  </si>
  <si>
    <t>Të tjerë</t>
  </si>
  <si>
    <t>HEC Theth</t>
  </si>
  <si>
    <t>KESH Gen. Prodhimi Bruto</t>
  </si>
  <si>
    <t>Konsumi Vetjak KESH Gen.</t>
  </si>
  <si>
    <t>Humbjet në Prodhim KESH Gen.</t>
  </si>
  <si>
    <t>Prodhimi Neto KESH Gen.</t>
  </si>
  <si>
    <t>Humbjet ne Transmetim</t>
  </si>
  <si>
    <t>Energjia e shitur me çmime tregu (eksport dhe tregu vendas)</t>
  </si>
  <si>
    <t>Energjia e shitur për optimizim</t>
  </si>
  <si>
    <t>Energjia për FPSH nga KESH Gen.</t>
  </si>
  <si>
    <t>Hec-et Private dhe Konc.</t>
  </si>
  <si>
    <t>HEC Ashta</t>
  </si>
  <si>
    <t>HEC Lanabregas</t>
  </si>
  <si>
    <t>TEC Vlorë</t>
  </si>
  <si>
    <t>Prodhimi Vendas Neto i brendshëm për FPSH</t>
  </si>
  <si>
    <t>Energjia nga Importi (KESH Gen. + FPSH)</t>
  </si>
  <si>
    <t>Energjia e blerë për optimizim (import dhe tregu vendas)</t>
  </si>
  <si>
    <t>Balanca (Marrë - Dhënë)</t>
  </si>
  <si>
    <t>Energji Balancuese për OST</t>
  </si>
  <si>
    <t>HEC Ashta - Diferenca prodhimi aktual me atë të deklaruar</t>
  </si>
  <si>
    <t>Për FPSH</t>
  </si>
  <si>
    <t>OSHEE - Klientë Tariforë</t>
  </si>
  <si>
    <t>MWh</t>
  </si>
  <si>
    <t>Jan</t>
  </si>
  <si>
    <t>Feb</t>
  </si>
  <si>
    <t>Mar</t>
  </si>
  <si>
    <t>Apr</t>
  </si>
  <si>
    <t>May</t>
  </si>
  <si>
    <t>Jun</t>
  </si>
  <si>
    <t>Jul</t>
  </si>
  <si>
    <t>Aug</t>
  </si>
  <si>
    <t>OST sha</t>
  </si>
  <si>
    <t>Delivered by KESH-Gen to Transmission</t>
  </si>
  <si>
    <t>Delivered by Small HPP to Transmission</t>
  </si>
  <si>
    <t>Delivered by Large IPP to Transmission</t>
  </si>
  <si>
    <t>Delivered by HEC Ashta</t>
  </si>
  <si>
    <t>Delivered by HEC Peshqesh</t>
  </si>
  <si>
    <t>Delivered (-) to Interconnection</t>
  </si>
  <si>
    <t>Received (+) by Interconnection</t>
  </si>
  <si>
    <t>R</t>
  </si>
  <si>
    <t>Balance (Total Interconnection)</t>
  </si>
  <si>
    <t>6=(R-D)</t>
  </si>
  <si>
    <t>Total Received by Transmission</t>
  </si>
  <si>
    <t>Transmission Losses (incl own consumption)</t>
  </si>
  <si>
    <t>Transmission Losses %</t>
  </si>
  <si>
    <t>9=8/7</t>
  </si>
  <si>
    <t>Total Delivered by Transmission</t>
  </si>
  <si>
    <t>10=(7-8)</t>
  </si>
  <si>
    <t>Delivered to Interconnections</t>
  </si>
  <si>
    <t>11=D</t>
  </si>
  <si>
    <t xml:space="preserve">Delivered to HV Consumers </t>
  </si>
  <si>
    <t>N/ST 220/6,3 Colacem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</si>
  <si>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</si>
  <si>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</si>
  <si>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</si>
  <si>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</si>
  <si>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</si>
  <si>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</si>
  <si>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</si>
  <si>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</si>
  <si>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</si>
  <si>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</si>
  <si>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</si>
  <si>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</si>
  <si>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</si>
  <si>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</si>
  <si>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</si>
  <si>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</si>
  <si>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</si>
  <si>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</si>
  <si>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</si>
  <si>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</si>
  <si>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</si>
  <si>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Delivered by KURUM to Transmission (Ulez-Shkopet&amp;Bistrica1,2)</t>
  </si>
  <si>
    <t>LIDHJA</t>
  </si>
  <si>
    <t>10kV</t>
  </si>
  <si>
    <t>35 kV</t>
  </si>
  <si>
    <t>6kV</t>
  </si>
  <si>
    <t>20kV</t>
  </si>
  <si>
    <t>10/6kv</t>
  </si>
  <si>
    <t>35kV</t>
  </si>
  <si>
    <t>110kV</t>
  </si>
  <si>
    <t>110 kV</t>
  </si>
  <si>
    <t>35/10kV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</si>
  <si>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</si>
  <si>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</si>
  <si>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</si>
  <si>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</si>
  <si>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>"Strelca Energy" sh.p.k</t>
  </si>
  <si>
    <t>Hec "Ulez"etj me fuqi  76.7 MW</t>
  </si>
  <si>
    <t>Humbjet ne prodhim KESH-GEN</t>
  </si>
  <si>
    <t>Konsumi Vetiak KESH-GEN</t>
  </si>
  <si>
    <t xml:space="preserve">Neto KESH </t>
  </si>
  <si>
    <t>Blere per Optimizim</t>
  </si>
  <si>
    <t>OSHEE - Energji e marrë / (kthyer) për mbulim humbje</t>
  </si>
  <si>
    <t>Për t'u plotësuar progresive</t>
  </si>
  <si>
    <t>Konsumi I OSHEE</t>
  </si>
  <si>
    <t>Konsumi total vendas</t>
  </si>
  <si>
    <t>Konsumuar nga Klientet  ne TL ("kualifikuar")</t>
  </si>
  <si>
    <t>Konsumuar nga OST (humbje +nevoja vetiake)</t>
  </si>
  <si>
    <t>Prodhimi Bruto KESH-Gen</t>
  </si>
  <si>
    <t xml:space="preserve">Neto (Selit) </t>
  </si>
  <si>
    <t>Prodhim neto vendas</t>
  </si>
  <si>
    <t>Hec"Peshqesh" (pa sistemuar ne bilanc)</t>
  </si>
  <si>
    <t>Ankandi</t>
  </si>
  <si>
    <t>Periudha</t>
  </si>
  <si>
    <t>Shqiperi - Mali Zi</t>
  </si>
  <si>
    <t>Shqiperi - Kosove</t>
  </si>
  <si>
    <t>Shqiperi - Greqi</t>
  </si>
  <si>
    <t>ATC e ofruar ne Ankand</t>
  </si>
  <si>
    <t>Cmimi Ankandit</t>
  </si>
  <si>
    <t>Export</t>
  </si>
  <si>
    <t>Import</t>
  </si>
  <si>
    <t>[ MW ]</t>
  </si>
  <si>
    <t>[ Euro/MWh ]</t>
  </si>
  <si>
    <t>H/C Peshqesh</t>
  </si>
  <si>
    <t>110kv</t>
  </si>
  <si>
    <t>Konsumuar nga TEC Vlora</t>
  </si>
  <si>
    <t>Prodhimi Hec Peshqesh</t>
  </si>
  <si>
    <t>PRODHUES</t>
  </si>
  <si>
    <t>P</t>
  </si>
  <si>
    <t>TREGTUES</t>
  </si>
  <si>
    <t>T</t>
  </si>
  <si>
    <t>FURNIZUS I KUALIFIKUAR</t>
  </si>
  <si>
    <t>FK</t>
  </si>
  <si>
    <t>FURNIZUES PUBLIK ME SHUMICE</t>
  </si>
  <si>
    <t>FPSH</t>
  </si>
  <si>
    <t>FURNIZUES PUBLIK ME PAKICE</t>
  </si>
  <si>
    <t>FPP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</si>
  <si>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</si>
  <si>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</si>
  <si>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</si>
  <si>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</si>
  <si>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</si>
  <si>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</si>
  <si>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</si>
  <si>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</si>
  <si>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A&amp;A Group</t>
  </si>
  <si>
    <t xml:space="preserve"> 23X--150311-A-A2  </t>
  </si>
  <si>
    <t>10.MARS 15</t>
  </si>
  <si>
    <t>T,FK</t>
  </si>
  <si>
    <t>Albanian Energy Supplier</t>
  </si>
  <si>
    <t>26.MAJ 15</t>
  </si>
  <si>
    <t>Albanian General Electricity</t>
  </si>
  <si>
    <t xml:space="preserve"> 23X--150420-AGE8  </t>
  </si>
  <si>
    <t>30 TETOR 14</t>
  </si>
  <si>
    <t>ALPIQ Energy Albania</t>
  </si>
  <si>
    <t xml:space="preserve"> 23X--141204AEA-T</t>
  </si>
  <si>
    <t>29 PRILL 11</t>
  </si>
  <si>
    <t>AXPO Albania</t>
  </si>
  <si>
    <t>20 JANAR 11</t>
  </si>
  <si>
    <t>Ayen AS Energji</t>
  </si>
  <si>
    <t xml:space="preserve">23X--150416-A—N </t>
  </si>
  <si>
    <t>17 DHJETOR 14</t>
  </si>
  <si>
    <t>T,FK,P</t>
  </si>
  <si>
    <t>Ayen Energy Trading</t>
  </si>
  <si>
    <t xml:space="preserve"> 23X--140426-AY-W  </t>
  </si>
  <si>
    <t>7 MAJ 14</t>
  </si>
  <si>
    <t>Danske Commodities Albania</t>
  </si>
  <si>
    <t xml:space="preserve"> 23X--121120DCALG</t>
  </si>
  <si>
    <t>31 TETOR 12</t>
  </si>
  <si>
    <t>Devoll Hydropower</t>
  </si>
  <si>
    <t xml:space="preserve"> 23X--150409-DHP5 </t>
  </si>
  <si>
    <t>11 QERSHOR 15</t>
  </si>
  <si>
    <t>EFT Albania</t>
  </si>
  <si>
    <t xml:space="preserve">23X--150302-EAL6 </t>
  </si>
  <si>
    <t>27 MAJ 11</t>
  </si>
  <si>
    <t>EMIKEL</t>
  </si>
  <si>
    <t>16 PRILL 15</t>
  </si>
  <si>
    <t>Energija doo Veternik</t>
  </si>
  <si>
    <t xml:space="preserve"> 54X-EDOOV-15-020 </t>
  </si>
  <si>
    <t>30 DHJETOR 15</t>
  </si>
  <si>
    <t>Energji Ashta</t>
  </si>
  <si>
    <t>25 MAJ 12</t>
  </si>
  <si>
    <t>Energy Supply-AL</t>
  </si>
  <si>
    <t xml:space="preserve"> 34X-0000000017-C </t>
  </si>
  <si>
    <t>15MAJ 13</t>
  </si>
  <si>
    <t>Erdat Lura</t>
  </si>
  <si>
    <t>17 SHTATOR 13</t>
  </si>
  <si>
    <t xml:space="preserve"> Future Energy AL</t>
  </si>
  <si>
    <t xml:space="preserve"> 23X--150301-FE-3</t>
  </si>
  <si>
    <t>6 MARS 15</t>
  </si>
  <si>
    <t>GAEA-Energjia Alternative e Gjelber</t>
  </si>
  <si>
    <t xml:space="preserve"> 54X-GAEA11-1501R </t>
  </si>
  <si>
    <t>12 KORRIK 15</t>
  </si>
  <si>
    <t>GEN-I Tirana</t>
  </si>
  <si>
    <t xml:space="preserve"> 23X---120709GEN0 </t>
  </si>
  <si>
    <t>31 JANAR 11</t>
  </si>
  <si>
    <t>Gjo-Spa Power</t>
  </si>
  <si>
    <t>Green Energy Trading Albania</t>
  </si>
  <si>
    <t xml:space="preserve"> 23X--150702GE--3 </t>
  </si>
  <si>
    <t>1 KORRIK 15</t>
  </si>
  <si>
    <t>Grupi Sistemeve Automatike</t>
  </si>
  <si>
    <t xml:space="preserve"> 22XGSA---------N </t>
  </si>
  <si>
    <t>9 MAJ 11</t>
  </si>
  <si>
    <t>Korporata Elektroenergjitike Shqiptare</t>
  </si>
  <si>
    <t xml:space="preserve"> 23X--130918APC-M </t>
  </si>
  <si>
    <t>25 PRILL 11</t>
  </si>
  <si>
    <t>P,T,FPSH</t>
  </si>
  <si>
    <t>KURUM International</t>
  </si>
  <si>
    <t xml:space="preserve">23X--131115KI--1 </t>
  </si>
  <si>
    <t>17 DHJETOR 13</t>
  </si>
  <si>
    <t>NOA Energy Trade</t>
  </si>
  <si>
    <t xml:space="preserve"> 23X--150630-NE-6</t>
  </si>
  <si>
    <t>10 MARS 15</t>
  </si>
  <si>
    <t>Operatori Shperndarjes Energjise Elektrik</t>
  </si>
  <si>
    <t xml:space="preserve"> 23X--130503--CS-2 </t>
  </si>
  <si>
    <t>SH,FPP</t>
  </si>
  <si>
    <t>Roberto Oil</t>
  </si>
  <si>
    <t xml:space="preserve"> 23X--150602-RO-6 </t>
  </si>
  <si>
    <t>22 MAJ 15</t>
  </si>
  <si>
    <t xml:space="preserve"> Stravaj Energy </t>
  </si>
  <si>
    <t>25 MAJ 14</t>
  </si>
  <si>
    <t>PT</t>
  </si>
  <si>
    <t>WENERG</t>
  </si>
  <si>
    <t>10 QERSHOR 15</t>
  </si>
  <si>
    <t>OSHEE</t>
  </si>
  <si>
    <t>KESH</t>
  </si>
  <si>
    <t>Muaji</t>
  </si>
  <si>
    <t>Kompanite fituese</t>
  </si>
  <si>
    <t>Cmimi Euro/MWh</t>
  </si>
  <si>
    <t>Vlera Euro</t>
  </si>
  <si>
    <t>GEN-I Tirana sh.p.k</t>
  </si>
  <si>
    <t>GSA sh.p.k</t>
  </si>
  <si>
    <t>Axpo doo Beograd</t>
  </si>
  <si>
    <t>EFT AG</t>
  </si>
  <si>
    <t>KURUM INTERNATIONAL</t>
  </si>
  <si>
    <t>N4T</t>
  </si>
  <si>
    <t>GEN-I Beograd d.o.o</t>
  </si>
  <si>
    <t>GEN-I doo Beograd</t>
  </si>
  <si>
    <t>AXPO doo Beograd</t>
  </si>
  <si>
    <t>Danske Commodities</t>
  </si>
  <si>
    <t>EFT Albania sh.p.k</t>
  </si>
  <si>
    <t>Axpo Energy Romania S.A</t>
  </si>
  <si>
    <t>Shuma  2016</t>
  </si>
  <si>
    <t>7=(1+2+3+4+5+R)</t>
  </si>
  <si>
    <t>EL Kurum</t>
  </si>
  <si>
    <t>Fushe Arrez</t>
  </si>
  <si>
    <t>Titan</t>
  </si>
  <si>
    <t>F.Kruje  220</t>
  </si>
  <si>
    <t>ACR</t>
  </si>
  <si>
    <t xml:space="preserve">DEVOLLIHPP </t>
  </si>
  <si>
    <t>Hec Peshqesh</t>
  </si>
  <si>
    <t>Hec Ashta</t>
  </si>
  <si>
    <t>Gjerim KURUM</t>
  </si>
  <si>
    <t>Tec Ballsh T1</t>
  </si>
  <si>
    <t>Ferro Krom</t>
  </si>
  <si>
    <t>Progresivi 2016</t>
  </si>
  <si>
    <t xml:space="preserve">KESH Gen. Prodhimi Neto </t>
  </si>
  <si>
    <t>KESH/OSHEE - Energji e Faturuar për klientë tariforëve për vitin 2016</t>
  </si>
  <si>
    <t>OSHEE - Energji e Faturuar për mbulimin e humbjeve për vitin 2016</t>
  </si>
  <si>
    <t>KESH/OSHEE - Kompensim i ndërsjelltë viti 2014 (Plotësuar nga KESH në vitin 2015)</t>
  </si>
  <si>
    <t>KESH/OSHEE - Kompensim i ndërsjelltë viti 2015 (Për t'u plotësuar nga OSHEE në vitin 2016)</t>
  </si>
  <si>
    <t>KESH/OSHEE - Kompensim i ndërsjelltë viti 2016 (Plotësuar nga KESH/OSHEE)</t>
  </si>
  <si>
    <t>TABELA ME TE DHENA PERIODIKE (MUJORE) TE OSHEE Sh.a 2016</t>
  </si>
  <si>
    <t>Progresive</t>
  </si>
  <si>
    <t>Shitur Klienteve Familjare  (MWh)</t>
  </si>
  <si>
    <t>Konçesionari</t>
  </si>
  <si>
    <t>HEC-i</t>
  </si>
  <si>
    <t>Qer</t>
  </si>
  <si>
    <t>Korr</t>
  </si>
  <si>
    <t>Gush</t>
  </si>
  <si>
    <t>Shta</t>
  </si>
  <si>
    <t>Tet</t>
  </si>
  <si>
    <t>Nen</t>
  </si>
  <si>
    <t>Dhje</t>
  </si>
  <si>
    <t>Viti 2016</t>
  </si>
  <si>
    <t>Albanian Green Energy</t>
  </si>
  <si>
    <t>Smokthina (Vlorë)</t>
  </si>
  <si>
    <t>Wonder Power sh.p.k</t>
  </si>
  <si>
    <t>Bogova (Skrapar)</t>
  </si>
  <si>
    <t>Spahiu Gjanç sh.p.k</t>
  </si>
  <si>
    <t>Gjanci (Korçë)</t>
  </si>
  <si>
    <t>Hidro Albania Energy</t>
  </si>
  <si>
    <t>HEC Cernalev (Kukës)</t>
  </si>
  <si>
    <t>HEC Tervol sh.p.k</t>
  </si>
  <si>
    <t>HEC Tervoli (Elbasan)</t>
  </si>
  <si>
    <t>HP Ostrovica Energy sh.p.k</t>
  </si>
  <si>
    <t>Hidroinvest 1 sh.p.k</t>
  </si>
  <si>
    <t>HEC Stranik (Librazhd)</t>
  </si>
  <si>
    <t>Energo SAS sh.p.k</t>
  </si>
  <si>
    <t>HEC Sasaj (Sarandë)</t>
  </si>
  <si>
    <t>Koka Energy Peshk sh.p.k</t>
  </si>
  <si>
    <t>HEC Peshk (Bulqizë)</t>
  </si>
  <si>
    <t>Albanian Power</t>
  </si>
  <si>
    <t>HEC Martanesh (Bulqizë)</t>
  </si>
  <si>
    <t>Hydroborsh sh.p.k</t>
  </si>
  <si>
    <t>HEC Fterrë (Sarandë)</t>
  </si>
  <si>
    <t>IRZ Selishtë</t>
  </si>
  <si>
    <t>HEC Selishtë (Dibër)</t>
  </si>
  <si>
    <t>Hydro Power Plant of Korça</t>
  </si>
  <si>
    <t>HEC Verba 1, 2 (Korçë)</t>
  </si>
  <si>
    <t>Energy Plus sh.p.k</t>
  </si>
  <si>
    <t>HEC Pobreg</t>
  </si>
  <si>
    <t>Snow Energy sh.p.k</t>
  </si>
  <si>
    <t>HEC Koka 1</t>
  </si>
  <si>
    <t>HEC Zall Torre (Stranik 2)</t>
  </si>
  <si>
    <t xml:space="preserve"> Velushë sh.p.k </t>
  </si>
  <si>
    <t>HEC Vlushë (Skrapar)</t>
  </si>
  <si>
    <t>Hidrocentrali Qarr &amp; Kaltanj sh.p.k</t>
  </si>
  <si>
    <t>HEC Qarr</t>
  </si>
  <si>
    <t>Hidro Energy Sotira sh.p.k</t>
  </si>
  <si>
    <t>HEC Sotirë 1 &amp; 2</t>
  </si>
  <si>
    <t>"Gjoka Konstruksion-Energji" sh.p.k</t>
  </si>
  <si>
    <t>HEC Strelcë (Korçë)</t>
  </si>
  <si>
    <t>HEC Shalës (Shkodër)</t>
  </si>
  <si>
    <t>"Stravaj Energy" sh.p.k.</t>
  </si>
  <si>
    <t>HEC Stravaj</t>
  </si>
  <si>
    <t>HEC Treska sh.p.k</t>
  </si>
  <si>
    <t>HEC Treska 4 (Kolonjë)</t>
  </si>
  <si>
    <t>HEC Strelcë 1, 2, 3</t>
  </si>
  <si>
    <t>"Mesopotam Energy"sh.p.k</t>
  </si>
  <si>
    <t>HEC Driza</t>
  </si>
  <si>
    <t>"Gama Energy" sh.p.k</t>
  </si>
  <si>
    <t>HEC Lena 1, 2, 2A (Martanesh, Bulqizë)</t>
  </si>
  <si>
    <t>"HP Ujaniku Energy" sh.p.k</t>
  </si>
  <si>
    <t>HEC Ujanik 2 (Skrapar)</t>
  </si>
  <si>
    <t>Nishova Energy sh.p.k</t>
  </si>
  <si>
    <t>HEC Nishova</t>
  </si>
  <si>
    <t>"Hydro Salillari" sh.p.k</t>
  </si>
  <si>
    <t>HEC Vertop (Berat)</t>
  </si>
  <si>
    <t>Wenerg</t>
  </si>
  <si>
    <t>HEC Dardha (Korçë)</t>
  </si>
  <si>
    <t>Power Elektrik Slabinja</t>
  </si>
  <si>
    <t>HEC Slabinjë (Korçë)</t>
  </si>
  <si>
    <t>HEC Bishnica 1,2 sh.p.k</t>
  </si>
  <si>
    <t>HEC Bishnicë (Pogradec)</t>
  </si>
  <si>
    <t>Gjospa Power</t>
  </si>
  <si>
    <t>HEC Lapaj (Kukës)</t>
  </si>
  <si>
    <t>Erdat Lura sh.p.k</t>
  </si>
  <si>
    <t>HEC-et Lura 1, 2, 3 (Dibër)</t>
  </si>
  <si>
    <t>Euron Energy Group</t>
  </si>
  <si>
    <t>Energy Partners AL</t>
  </si>
  <si>
    <t>HEC Kaskada Cerrujë</t>
  </si>
  <si>
    <t>C&amp;S Construction Energy</t>
  </si>
  <si>
    <t>HEC Rrapuni</t>
  </si>
  <si>
    <t>DITEKO sh.p.k.</t>
  </si>
  <si>
    <t>HEC Gjoricë, HEC Lubalesh (Bulqizë)</t>
  </si>
  <si>
    <t>“Lengarica &amp; Energy” sh.p.k</t>
  </si>
  <si>
    <t>HEC Lengarica (Përmet)</t>
  </si>
  <si>
    <t>HEC Tërnovë</t>
  </si>
  <si>
    <t>Marjakaj sh.p.k</t>
  </si>
  <si>
    <t>HEC Bene (Shkodër)</t>
  </si>
  <si>
    <t>WTS Energji sh.p.k</t>
  </si>
  <si>
    <t>HEC Tamarë (Koplik)</t>
  </si>
  <si>
    <t>HEC Selcë (Koplik)</t>
  </si>
  <si>
    <t>Maksi Elektrik sh.p.k</t>
  </si>
  <si>
    <t>Amal sh.p.k</t>
  </si>
  <si>
    <t>HEC Xhyrë (Librazhd)</t>
  </si>
  <si>
    <t>Emikel sh.p.k</t>
  </si>
  <si>
    <t>HEC Lenije (Gramsh)</t>
  </si>
  <si>
    <t>HEC Çorovodë (Skrapar)</t>
  </si>
  <si>
    <t>HEC Tuçep (Bulqizë)</t>
  </si>
  <si>
    <t>Favina sh.p.k</t>
  </si>
  <si>
    <t>HEC Vithkuq (Korçë)</t>
  </si>
  <si>
    <t>Juana sh.p.k</t>
  </si>
  <si>
    <t>HEC Orenjë (Librazhd)</t>
  </si>
  <si>
    <t>Sarolli sh.p.k</t>
  </si>
  <si>
    <t>HEC Shpella (Pogradec)</t>
  </si>
  <si>
    <t>Projeksion Energy sh.a</t>
  </si>
  <si>
    <t>HEC Rehovë (Kolonjë)</t>
  </si>
  <si>
    <t>Projeksion sh.p.k</t>
  </si>
  <si>
    <t>HEC Treskë 1 (Kolonjë)</t>
  </si>
  <si>
    <t>HEC Çarshovë (Përmet)</t>
  </si>
  <si>
    <t>Balkan Green Energy</t>
  </si>
  <si>
    <t>HEC Bulqizë (Bulqizë)</t>
  </si>
  <si>
    <t>HEC Homesh (Bulqizë)</t>
  </si>
  <si>
    <t>HEC Zerqan (Bulqizë)</t>
  </si>
  <si>
    <t>HEC Arras (Dibër)</t>
  </si>
  <si>
    <t>HEC Lurë (Dibër)</t>
  </si>
  <si>
    <t>HEC Orgjost (Kukës)</t>
  </si>
  <si>
    <t>HEC Lekbibaj (Tropojë)</t>
  </si>
  <si>
    <t>HEC Dukagjin (Shkodër)</t>
  </si>
  <si>
    <t>HEC Marjan (Korçë)</t>
  </si>
  <si>
    <t>HEC Lozhan (Korçë)</t>
  </si>
  <si>
    <t>HEC Barmash (Kolonjë)</t>
  </si>
  <si>
    <t>HEC Treskë 2 (Kolonjë)</t>
  </si>
  <si>
    <t>HEC Nikolicë (Bilisht)</t>
  </si>
  <si>
    <t>HEC Funarë (Librazhd)</t>
  </si>
  <si>
    <t>HEC Lunik (Librazhd)</t>
  </si>
  <si>
    <t>HEC Kerpicë (Gramsh)</t>
  </si>
  <si>
    <t>HEC Ujanik (Skrapar)</t>
  </si>
  <si>
    <t>HEC Borsh (Sarandë)</t>
  </si>
  <si>
    <t>HEC Leshnicë (Sarandë)</t>
  </si>
  <si>
    <t>HEC Velçan (Korçë)</t>
  </si>
  <si>
    <t>HEC Muhur (Dibër)</t>
  </si>
  <si>
    <t>HEC Rajan (Kolonjë)</t>
  </si>
  <si>
    <t>EN-KU sh.p.k</t>
  </si>
  <si>
    <t>HEC Bicaj (Kukës)</t>
  </si>
  <si>
    <t>Ansara Konçesion sh.p.k</t>
  </si>
  <si>
    <t>HEC Ansara (Elbasan)</t>
  </si>
  <si>
    <t>DN&amp;NAT sh.p.k</t>
  </si>
  <si>
    <t>HEC Kumbull (Mirditë)</t>
  </si>
  <si>
    <t>Dishnica Energji sh.p.k</t>
  </si>
  <si>
    <t>HEC Dishnicë (Korçë)</t>
  </si>
  <si>
    <t>Elektro Lubonja sh.p.k</t>
  </si>
  <si>
    <t>HEC Lubonjë (Korçë)</t>
  </si>
  <si>
    <t>Dosku Energy sh.p.k</t>
  </si>
  <si>
    <t>HEC Gizavesh (Librazhd)</t>
  </si>
  <si>
    <t>Erma MP sh.p.k</t>
  </si>
  <si>
    <t>Çaushi-Energji sh.p.k</t>
  </si>
  <si>
    <t>HEC Qafëzes (Ersekë)</t>
  </si>
  <si>
    <t>Energji Xhaçi</t>
  </si>
  <si>
    <t>HEC Mollaj (Korçë)</t>
  </si>
  <si>
    <t>Bekim Energjitik</t>
  </si>
  <si>
    <t>HEC Kryezi (Pukë)</t>
  </si>
  <si>
    <t>Malido-Energji</t>
  </si>
  <si>
    <t>HEC Klos (Mirditë)</t>
  </si>
  <si>
    <t>Korkis 2009 sh.p.k</t>
  </si>
  <si>
    <t>HEC Belisovë (Berat)</t>
  </si>
  <si>
    <t>Peshku Picar 1 sh.p.k</t>
  </si>
  <si>
    <t>HEC Picar (Gjirokastër)</t>
  </si>
  <si>
    <t>Erald Energjitik sh.p.k</t>
  </si>
  <si>
    <t>HEC Mgull</t>
  </si>
  <si>
    <t>LU&amp;CO ECO ENERGY 2011 sh.p.k</t>
  </si>
  <si>
    <t>HEC Ostren i Vogël (Bulqizë)</t>
  </si>
  <si>
    <t xml:space="preserve">Irdo Eenergia Pulita sh.p.k   </t>
  </si>
  <si>
    <t>HEC Ura e Dashit (Përmet)</t>
  </si>
  <si>
    <t>"E.T.H-H" sh.p.k</t>
  </si>
  <si>
    <t>HEC Kozele (Ersekë)</t>
  </si>
  <si>
    <t>SA-GLE KOMPANI sh.p.k</t>
  </si>
  <si>
    <t>HEC Trebishtë (Peshkopi)</t>
  </si>
  <si>
    <t>Hydro Energy sh.p.k</t>
  </si>
  <si>
    <t>HEC Murdharë 1 (Tiranë)</t>
  </si>
  <si>
    <t>HEC Murdharë 2 (Tiranë)</t>
  </si>
  <si>
    <t>“Zall Herr Energji 2011” sh.p.k</t>
  </si>
  <si>
    <t>HEC Çekrezë (Zall Herr)</t>
  </si>
  <si>
    <t>"M.T.C Energy" sh.p.k</t>
  </si>
  <si>
    <t>HEC Radovë (Përmet)</t>
  </si>
  <si>
    <t>"Gur Shpatë Energy" sh.p.k</t>
  </si>
  <si>
    <t>"Komp. Energji" sh.p.k</t>
  </si>
  <si>
    <t>HEC Hurdhas (Lezhë)</t>
  </si>
  <si>
    <t>"Erald Energjitik" sh.p.k</t>
  </si>
  <si>
    <t>HEC Leproj Shëmri</t>
  </si>
  <si>
    <t>"Fatlum" sh.p.k</t>
  </si>
  <si>
    <t>HEC Përrollaj</t>
  </si>
  <si>
    <t>"Shutina Energji" sh.p.k</t>
  </si>
  <si>
    <t>HEC Shutinë</t>
  </si>
  <si>
    <t>HEC Helmes 1</t>
  </si>
  <si>
    <t>HEC Helmes 2</t>
  </si>
  <si>
    <t>"Kisi-Bio-Energji" sh.p.k</t>
  </si>
  <si>
    <t>HEC Kacni, Selishtë (Dibër)</t>
  </si>
  <si>
    <t>"Bistrica 3 Energy" sh.p.k</t>
  </si>
  <si>
    <t>HEC Bistrica 3 (Sarandë)</t>
  </si>
  <si>
    <t>"Bardhgjana "sh.p.k</t>
  </si>
  <si>
    <t>HEC Bisak (Fanë)</t>
  </si>
  <si>
    <t>"Koxheri Energji" sh.p.k</t>
  </si>
  <si>
    <t>HEC Koxheraj (Bulqizë)</t>
  </si>
  <si>
    <t>"Përparimi SK" sh.p.k</t>
  </si>
  <si>
    <t>HEC Shtika 1, 2, 3, 4 (Këlcyrë, Përmet)</t>
  </si>
  <si>
    <t>Energji Ashta sh.p.k</t>
  </si>
  <si>
    <t>HEC Ashta (Shkodër)</t>
  </si>
  <si>
    <t>NIVELI I FIERZES   1991-2016</t>
  </si>
  <si>
    <t>Technical Losses in HV Sub/St.</t>
  </si>
  <si>
    <t>Technical Losses in DSO zones</t>
  </si>
  <si>
    <t>Total Technical Losses</t>
  </si>
  <si>
    <t>Total Non Technical Losses</t>
  </si>
  <si>
    <t>TOTAL LOSSES</t>
  </si>
  <si>
    <t>TOTAL ENERGY IN DSO GRID</t>
  </si>
  <si>
    <t>PRODHIMI NETO I ENERGJISE ELEKTRIKE NE SHQIPERI GJATE VITIT 2016 NGA TE GJITHA CENTRALET PRODHUESE  (MWh)</t>
  </si>
  <si>
    <t>NIVELI I HUMBJEVE   (%) 2009-2016</t>
  </si>
  <si>
    <t>Niveli i Arketimeve   ( %)   2009-2016</t>
  </si>
  <si>
    <t>Efektiviteti i shitjeve  (%)   2009-2016</t>
  </si>
  <si>
    <t>PERFORMANCA E OPERATOTRIT TE SHPERNDARJES  2009-2016 (%)</t>
  </si>
  <si>
    <t>Totali</t>
  </si>
  <si>
    <t>Energjia e faturuar MWh</t>
  </si>
  <si>
    <t>ALBANIAN CHROME (ACR)</t>
  </si>
  <si>
    <t>ARMO</t>
  </si>
  <si>
    <t>ANTEA CEMENT</t>
  </si>
  <si>
    <t>FERROKROM BURREL</t>
  </si>
  <si>
    <t>FUSHE KRUJE CEMENT FACTORY</t>
  </si>
  <si>
    <t>COLACEM ALBANIA</t>
  </si>
  <si>
    <t>BERALB</t>
  </si>
  <si>
    <t>ENERGJI ASHTA ( ASHTA 1)Konsum</t>
  </si>
  <si>
    <t>ENERGJI ASHTA ( ASHTA 2)Konsum</t>
  </si>
  <si>
    <t>ENERGJI ULEZ ( ULEZ )Konsum</t>
  </si>
  <si>
    <t>ENERGJI SHKOPET ( SHKOPET )Konsum</t>
  </si>
  <si>
    <t>ENERGJI BISTRICE ( BISTRICE )Konsum</t>
  </si>
  <si>
    <t>ENERGJI PESHQESH ( AYEN ) Konsum</t>
  </si>
  <si>
    <t>Totali mujor</t>
  </si>
  <si>
    <t>KONSUMI PER KLIENTET E FURNIZUAR NE TENSION TE LARTE ("KUALIFIKUAR") 2016       MWh</t>
  </si>
  <si>
    <t>DEVOLLI  HPP</t>
  </si>
  <si>
    <t xml:space="preserve">  D I S B A L A N C A T</t>
  </si>
  <si>
    <t>VITI 2016</t>
  </si>
  <si>
    <t>Nga</t>
  </si>
  <si>
    <t>GSA</t>
  </si>
  <si>
    <t>KESH Shpk</t>
  </si>
  <si>
    <t>GEN - I</t>
  </si>
  <si>
    <t>EFT</t>
  </si>
  <si>
    <t>KURUM-KONS.</t>
  </si>
  <si>
    <t>KURUM-IPP</t>
  </si>
  <si>
    <t>KURUM-IPPnev</t>
  </si>
  <si>
    <t>ASHTA</t>
  </si>
  <si>
    <t>AYEN</t>
  </si>
  <si>
    <t>AYEN-nev</t>
  </si>
  <si>
    <t>Per</t>
  </si>
  <si>
    <t>KURUM-KONS</t>
  </si>
  <si>
    <t>KURUM</t>
  </si>
  <si>
    <t>Importi dhe shkembimet e  energjise elektrike ne MWh ne 2016</t>
  </si>
  <si>
    <t>Marrje nga</t>
  </si>
  <si>
    <t xml:space="preserve">EFT </t>
  </si>
  <si>
    <t>GEN-I</t>
  </si>
  <si>
    <t>AXPO BG</t>
  </si>
  <si>
    <t>FUTURE</t>
  </si>
  <si>
    <t>DANSKE</t>
  </si>
  <si>
    <t>AGE</t>
  </si>
  <si>
    <t>LE TRADING</t>
  </si>
  <si>
    <t>NOA</t>
  </si>
  <si>
    <t>KEK (depozitim)</t>
  </si>
  <si>
    <t>GSA (Komp)</t>
  </si>
  <si>
    <t>EFT AL</t>
  </si>
  <si>
    <t>AXPO ROMANIA</t>
  </si>
  <si>
    <t>AXPO BEOGRAD</t>
  </si>
  <si>
    <t>GEN-I Beograd</t>
  </si>
  <si>
    <t>GEN-I DOO</t>
  </si>
  <si>
    <t>GEN-I Athine</t>
  </si>
  <si>
    <t>NT4</t>
  </si>
  <si>
    <t>ENERGY SUPLY</t>
  </si>
  <si>
    <t>Shuma ne marrje</t>
  </si>
  <si>
    <t xml:space="preserve"> </t>
  </si>
  <si>
    <t>Dhenie ne</t>
  </si>
  <si>
    <t>KEK(Depozitim)</t>
  </si>
  <si>
    <t>GEN-I Tirane</t>
  </si>
  <si>
    <t>DANSKE Albania</t>
  </si>
  <si>
    <t>AXPO RO</t>
  </si>
  <si>
    <t>PETROL</t>
  </si>
  <si>
    <t>EZPADA</t>
  </si>
  <si>
    <t>Shuma ne dhenie</t>
  </si>
  <si>
    <t>Balanca</t>
  </si>
  <si>
    <t>M - D</t>
  </si>
  <si>
    <t xml:space="preserve"> Importi dhe shkembimet e  energjise elektrike ne MWh ne 2016</t>
  </si>
  <si>
    <t>ANTEA +KURUM</t>
  </si>
  <si>
    <t>DEVOLLI</t>
  </si>
  <si>
    <t>EFT (tranzit)</t>
  </si>
  <si>
    <t>GEN-I (tranzit)</t>
  </si>
  <si>
    <t>GSA(tranzit)</t>
  </si>
  <si>
    <t>AXPO(tranzit)</t>
  </si>
  <si>
    <t>AXPO</t>
  </si>
  <si>
    <t>DANSKE (tranzit)</t>
  </si>
  <si>
    <t>AYEN (tranzit)</t>
  </si>
  <si>
    <t>L-Trading (tranzit)</t>
  </si>
  <si>
    <t xml:space="preserve">L-Trading </t>
  </si>
  <si>
    <t>ALPIQ (tranzit)</t>
  </si>
  <si>
    <t>ALPIQ</t>
  </si>
  <si>
    <t>EN-SUPPLY (tranzit)</t>
  </si>
  <si>
    <t>GETA (tranzit)</t>
  </si>
  <si>
    <t>GETA</t>
  </si>
  <si>
    <t>DEVOLLI (tranzit)</t>
  </si>
  <si>
    <t>AYEN Trading sh.a</t>
  </si>
  <si>
    <t xml:space="preserve">GEN-I </t>
  </si>
  <si>
    <t xml:space="preserve">DANSKE </t>
  </si>
  <si>
    <t xml:space="preserve">DEVOLLI </t>
  </si>
  <si>
    <t>ENERGJIA DOO Veternik</t>
  </si>
  <si>
    <t>EN-SUPPLY DOO</t>
  </si>
  <si>
    <t xml:space="preserve">Balanca  M - D  (MWh) </t>
  </si>
  <si>
    <t>YLLIAD</t>
  </si>
  <si>
    <t>29XYLLIAD-AL---W</t>
  </si>
  <si>
    <t>03.MARS 2011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</si>
  <si>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</si>
  <si>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</si>
  <si>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</si>
  <si>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</si>
  <si>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</si>
  <si>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</si>
  <si>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30.04.2016</t>
  </si>
  <si>
    <t>Blerjet e OSHEE sha ne tregun e parregulluar 2016</t>
  </si>
  <si>
    <t>Blerjet dhe Shitjet e KESH sha ne tregun e parregulluar 2016</t>
  </si>
  <si>
    <t>Ayen Energy Trade</t>
  </si>
  <si>
    <t>Future Energy AL sh.p.k</t>
  </si>
  <si>
    <t>EFT AG sh.p.k</t>
  </si>
  <si>
    <t>Danske Commodities Albania sh.p.k</t>
  </si>
  <si>
    <t>GEN-I d.o.o</t>
  </si>
  <si>
    <t>Total Janar 2016</t>
  </si>
  <si>
    <t xml:space="preserve">KESH sh.a </t>
  </si>
  <si>
    <t xml:space="preserve">Axpo Beograd </t>
  </si>
  <si>
    <t>Future Energy AL</t>
  </si>
  <si>
    <t xml:space="preserve">Axpo Romania </t>
  </si>
  <si>
    <t>Total Shkurt 2016</t>
  </si>
  <si>
    <t>Procedura e shitjes Shkurt 2016</t>
  </si>
  <si>
    <t>Future Energy Al sh.p.k</t>
  </si>
  <si>
    <t xml:space="preserve">GEN-I doo </t>
  </si>
  <si>
    <t>Ezpada d.o.o</t>
  </si>
  <si>
    <t>Network for Trading N4T</t>
  </si>
  <si>
    <t>Petrol d.o.o</t>
  </si>
  <si>
    <t>Total Mars 2016</t>
  </si>
  <si>
    <t>Procedura e shitjes Mars 2016</t>
  </si>
  <si>
    <t>Noa Energy Trade</t>
  </si>
  <si>
    <t>TOTAL BLERJE / OPTIMIZIM PRILL 2016</t>
  </si>
  <si>
    <t>Axpo Energy Romania</t>
  </si>
  <si>
    <t>TOTAL SHITJE / OPTIMIZIM PRILL 2016</t>
  </si>
  <si>
    <t>Total Prill 2016</t>
  </si>
  <si>
    <t>Procedura e blerjes Janar 2016</t>
  </si>
  <si>
    <t>Vlere e pa rakorduar</t>
  </si>
  <si>
    <t>Procedura e blerjes Shkurt 2016</t>
  </si>
  <si>
    <t>KESH sh.a</t>
  </si>
  <si>
    <t>MAJ</t>
  </si>
  <si>
    <t>QERSHOR</t>
  </si>
  <si>
    <t>Total Qershor 2016</t>
  </si>
  <si>
    <t>KORRIK</t>
  </si>
  <si>
    <t>Devoll Hydropower Albania (Statkraft)</t>
  </si>
  <si>
    <t>Total Korrik 2016</t>
  </si>
  <si>
    <t>GUSHT</t>
  </si>
  <si>
    <t>KURUM INTERNATIONAL sh.a.</t>
  </si>
  <si>
    <t>Total Gusht 2016</t>
  </si>
  <si>
    <t>Nga OST si import i OSHEE Sh.a</t>
  </si>
  <si>
    <t>HEC Ulez,Lanabregas</t>
  </si>
  <si>
    <t>Nga OST per OSHEE Sh.a prodhuar nga HEC-et ne rrjetin OST</t>
  </si>
  <si>
    <t>BILANCI PROGRESIV I OST SHA 2016 (8-mujori)</t>
  </si>
  <si>
    <t>Fakti KESH Korrik 2016</t>
  </si>
  <si>
    <t>Fakti KESH Gusht 2016</t>
  </si>
  <si>
    <t xml:space="preserve">Prodhimi neto KESH </t>
  </si>
  <si>
    <t>Shkembimi KESH</t>
  </si>
  <si>
    <t>Program kompesimi TSO</t>
  </si>
  <si>
    <t>Total energji per tregtim nga KESH</t>
  </si>
  <si>
    <t>Shitje OSHEE - Programim</t>
  </si>
  <si>
    <t>Shitje TSO - Programim</t>
  </si>
  <si>
    <t>Total energji e tregtuar nga KESH</t>
  </si>
  <si>
    <t>Dif.</t>
  </si>
  <si>
    <t>Humbjet ne Transmetim - Faturuar me Programim</t>
  </si>
  <si>
    <t>Energjia nga KESH</t>
  </si>
  <si>
    <t>Energjia për t'u tregtuar nga KESH</t>
  </si>
  <si>
    <t>Energjia nga Importi</t>
  </si>
  <si>
    <t>Program kompensimi me OST</t>
  </si>
  <si>
    <t>Energji për OSHEE</t>
  </si>
  <si>
    <t>Faturuar me programim</t>
  </si>
  <si>
    <t>Bilanci Energjetik KESH sh.a.6-mujori 2016 (MWh)</t>
  </si>
  <si>
    <t>Prog 2016</t>
  </si>
  <si>
    <t>BILANCI ENERGJITIK 8-Mujori 2016 (MWh)</t>
  </si>
  <si>
    <t>KONSUMI TOTAL 2016</t>
  </si>
  <si>
    <t>Konsumuar nga TEC Vlora 2016</t>
  </si>
  <si>
    <t>a+b</t>
  </si>
  <si>
    <t>Ndryshimi I gjendjes se Llogarive te arketueshme gjate vitit 2016</t>
  </si>
  <si>
    <t>Viti 2015</t>
  </si>
  <si>
    <t>Viti 2014</t>
  </si>
  <si>
    <t>31.08.2016</t>
  </si>
  <si>
    <t>Energji Totale ne Operatorin e Sistemit te Shperndarjes  2009-2016   ne MWh</t>
  </si>
  <si>
    <t>"Ballenja Power Martanesh" sh.p.k</t>
  </si>
  <si>
    <t>HEC Ballenjë (Bulqizë)</t>
  </si>
  <si>
    <t>Tabela me te dhenat e Alokimit te ATC gjate vitit 2016</t>
  </si>
  <si>
    <t>ATC e shitur ne Ankand</t>
  </si>
  <si>
    <t>OSHEE - I</t>
  </si>
  <si>
    <t xml:space="preserve">Korrik </t>
  </si>
  <si>
    <t xml:space="preserve">Gusht </t>
  </si>
  <si>
    <t xml:space="preserve">Shtator </t>
  </si>
  <si>
    <t>Dhjetori</t>
  </si>
  <si>
    <t>SHUMA</t>
  </si>
  <si>
    <t>KURUM IPP NVETIAKE</t>
  </si>
  <si>
    <t>KURUM IPP</t>
  </si>
  <si>
    <t>AYEN IPP NVETIAKE</t>
  </si>
  <si>
    <t>GEN</t>
  </si>
  <si>
    <t>KURUM- KONS.</t>
  </si>
  <si>
    <t>KURUM NV</t>
  </si>
  <si>
    <t>AYENNV</t>
  </si>
  <si>
    <t>( leke ) L</t>
  </si>
  <si>
    <t>Leke</t>
  </si>
  <si>
    <t>FATURIMET</t>
  </si>
  <si>
    <t>K.Kualifikuar</t>
  </si>
  <si>
    <t>TOTALI</t>
  </si>
  <si>
    <t>Le Trading Albania</t>
  </si>
  <si>
    <t>23X--150309-LT-Y</t>
  </si>
  <si>
    <t>16 SHKURT 15</t>
  </si>
  <si>
    <r>
      <t xml:space="preserve">Regjistri Pjesmarresve te Tregut 2016 </t>
    </r>
    <r>
      <rPr>
        <b/>
        <sz val="8"/>
        <color indexed="8"/>
        <rFont val="Calibri"/>
        <family val="2"/>
      </rPr>
      <t>(GUSHT 2016)</t>
    </r>
  </si>
  <si>
    <t>54X-HECASHTA-059</t>
  </si>
  <si>
    <t>54-E-SHPK-1644</t>
  </si>
  <si>
    <t>54X-AEG-02-1603G</t>
  </si>
  <si>
    <t>23X--150330-AA-K</t>
  </si>
  <si>
    <t>ENERGY Suply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</si>
  <si>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</si>
  <si>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</si>
  <si>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</si>
  <si>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</si>
  <si>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</si>
  <si>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</si>
  <si>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</si>
  <si>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</si>
  <si>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</si>
  <si>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</si>
  <si>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</si>
  <si>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</si>
  <si>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MARRIE MWh</t>
  </si>
  <si>
    <t>DHENIE MWh</t>
  </si>
  <si>
    <t>BALLANCA M-D</t>
  </si>
  <si>
    <t>Vlera (EUR)</t>
  </si>
  <si>
    <t>Petrol Crna Gora MNE doo</t>
  </si>
  <si>
    <t>N4T doo</t>
  </si>
  <si>
    <t>Energy Supply d.o.o</t>
  </si>
  <si>
    <t>TOTAL SHITJE MAJ 2016</t>
  </si>
  <si>
    <t>Petrol</t>
  </si>
  <si>
    <t>TOTAL SHITJE Qershor 2016</t>
  </si>
  <si>
    <t>N4T doo Beograd</t>
  </si>
  <si>
    <t>Devoll Hydropower sh.a.</t>
  </si>
  <si>
    <t>Selce Energy sh.p.k</t>
  </si>
  <si>
    <t>HEC 1 Leskovik (Kolonjë)</t>
  </si>
  <si>
    <t>HEC 2 Leskovik (Kolonjë)</t>
  </si>
  <si>
    <t>HEC Faqekuq 1 (Skrapar)</t>
  </si>
  <si>
    <t>HEC Faqekuq 2 (Skrapar)</t>
  </si>
  <si>
    <t>HEC Cernalev 1(Kukës)</t>
  </si>
  <si>
    <t>HEC-et Bele 1,Topojan 2 (Kukës)</t>
  </si>
  <si>
    <t>HEC-et Bele 2,Topojan 1 (Kukës)</t>
  </si>
  <si>
    <t>Alb-Energy shpk</t>
  </si>
  <si>
    <t>Energal</t>
  </si>
  <si>
    <t>Hec Orgjost I ri</t>
  </si>
  <si>
    <t>HEC Gur Shpatë 1</t>
  </si>
  <si>
    <t>HEC Gur Shpatë 2</t>
  </si>
  <si>
    <t>Truen Energji shpk</t>
  </si>
  <si>
    <t>HEC Truen</t>
  </si>
  <si>
    <t>Gjur-Rec</t>
  </si>
  <si>
    <t>HEC Malle</t>
  </si>
  <si>
    <t>C&amp;S Energy shpk</t>
  </si>
  <si>
    <t>HEC Rrapuni 3,4</t>
  </si>
  <si>
    <t xml:space="preserve"> “Hec Lanabregas” sha</t>
  </si>
  <si>
    <t>UKKO</t>
  </si>
  <si>
    <t>MWH</t>
  </si>
  <si>
    <t>LOSSES 2009-2016</t>
  </si>
  <si>
    <t>110KV</t>
  </si>
  <si>
    <t>HC.Priv/Kon ne Rrjetin e  OSHEE</t>
  </si>
  <si>
    <t>HC.Priv/Kon ne Rrjetin e  OST</t>
  </si>
  <si>
    <t>Import OSHEE</t>
  </si>
  <si>
    <t>Shitur OST per Humbje+konsum vetiak</t>
  </si>
  <si>
    <t>Shitur per Optimizim</t>
  </si>
  <si>
    <t>Shitur me Cmime Tregu</t>
  </si>
  <si>
    <t>Central Fotovoltaik (pa sistemuar ne bilanc)</t>
  </si>
  <si>
    <t>220kV</t>
  </si>
  <si>
    <t>BALLANCA E SHKEMBIMIT</t>
  </si>
  <si>
    <t>IMPORT KESH (FPSH)</t>
  </si>
  <si>
    <t>Energji Ballancuese per OST</t>
  </si>
  <si>
    <t>Shitur FSHU (FPSH)</t>
  </si>
  <si>
    <t>te pa rakorduara</t>
  </si>
  <si>
    <t>Hec-et Private dhe Konc. (Rrjeti Shperndarjes)</t>
  </si>
  <si>
    <t>Hec-et Private dhe Konc. (Rrjeti Transmetimit)</t>
  </si>
  <si>
    <t xml:space="preserve">Konsumuar nga Klientet e "Kualifikuar" </t>
  </si>
  <si>
    <t>Tabela e Faturave te detyrime midis Furnizuesve  dhe KESH Sha per vitin 2016</t>
  </si>
  <si>
    <t>( euro )  €</t>
  </si>
  <si>
    <t>Energji e tranzituar MWh</t>
  </si>
  <si>
    <t>Permbledhse e shkembimit te energjise gjate vitit 2016 (MWh)</t>
  </si>
  <si>
    <t>TREGUES TE PERMBLEDHUR LIDHUR ME ENERGJINE E SHKEMBYER DHE TRANZITUAR NE SISTEMIN E TRANSMETIMIT</t>
  </si>
  <si>
    <t>220kv</t>
  </si>
  <si>
    <t>Te dhena paraprake te pa konfirmuara te Bilancit te Energjise KESH sha  (MWh) (korrik,Gusht 2016)</t>
  </si>
  <si>
    <t>N4T d.o.o</t>
  </si>
  <si>
    <t>Total Maj 2016</t>
  </si>
  <si>
    <t>Total shitje/optimizim Korrik 2016</t>
  </si>
  <si>
    <t>Total Blerje/optimizim Korrik 2016</t>
  </si>
  <si>
    <t>Total shitje Gusht/optimizim 2016</t>
  </si>
  <si>
    <t>Total Blerje/optimizim Gusht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</si>
</sst>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_(* #,##0.000_);_(* \(#,##0.000\);_(* &quot;-&quot;??_);_(@_)"/>
    <numFmt numFmtId="172" formatCode="#,##0_ ;[Red]\-#,##0\ "/>
    <numFmt numFmtId="173" formatCode="#,##0.000_ ;[Red]\-#,##0.000\ 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5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5"/>
      <color indexed="8"/>
      <name val="Calibri"/>
      <family val="2"/>
    </font>
    <font>
      <b/>
      <sz val="12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i/>
      <sz val="6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5"/>
      <color indexed="8"/>
      <name val="Calibri"/>
      <family val="2"/>
    </font>
    <font>
      <b/>
      <sz val="5"/>
      <name val="Calibri"/>
      <family val="2"/>
    </font>
    <font>
      <sz val="11"/>
      <color indexed="8"/>
      <name val="Garamond"/>
      <family val="1"/>
    </font>
    <font>
      <sz val="8"/>
      <color indexed="8"/>
      <name val="Garamond"/>
      <family val="1"/>
    </font>
    <font>
      <i/>
      <sz val="8"/>
      <color indexed="10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sz val="10"/>
      <name val="Garamond"/>
      <family val="1"/>
    </font>
    <font>
      <i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1"/>
      <color indexed="8"/>
      <name val="Garamond"/>
      <family val="1"/>
    </font>
    <font>
      <b/>
      <sz val="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name val="Garamond"/>
      <family val="1"/>
    </font>
    <font>
      <sz val="9"/>
      <color indexed="8"/>
      <name val="Garamond"/>
      <family val="1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name val="Garamond"/>
      <family val="1"/>
    </font>
    <font>
      <sz val="8"/>
      <color indexed="10"/>
      <name val="Calibri"/>
      <family val="2"/>
    </font>
    <font>
      <b/>
      <sz val="8"/>
      <color indexed="30"/>
      <name val="Calibri"/>
      <family val="2"/>
    </font>
    <font>
      <sz val="8"/>
      <name val="Garamond"/>
      <family val="1"/>
    </font>
    <font>
      <b/>
      <sz val="8"/>
      <name val="Garamond"/>
      <family val="1"/>
    </font>
    <font>
      <b/>
      <sz val="9"/>
      <color indexed="8"/>
      <name val="Garamond"/>
      <family val="1"/>
    </font>
    <font>
      <b/>
      <i/>
      <sz val="9"/>
      <color indexed="8"/>
      <name val="Garamond"/>
      <family val="1"/>
    </font>
    <font>
      <b/>
      <sz val="9"/>
      <name val="Garamond"/>
      <family val="1"/>
    </font>
    <font>
      <b/>
      <sz val="12"/>
      <color indexed="8"/>
      <name val="Garamond"/>
      <family val="1"/>
    </font>
    <font>
      <b/>
      <sz val="7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color indexed="8"/>
      <name val="Calibri"/>
      <family val="0"/>
    </font>
    <font>
      <sz val="9"/>
      <color indexed="63"/>
      <name val="Calibri"/>
      <family val="0"/>
    </font>
    <font>
      <b/>
      <sz val="20"/>
      <color indexed="63"/>
      <name val="Cambria"/>
      <family val="0"/>
    </font>
    <font>
      <b/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5"/>
      <color theme="1"/>
      <name val="Calibri"/>
      <family val="2"/>
    </font>
    <font>
      <sz val="8"/>
      <color theme="1"/>
      <name val="Arial Narrow"/>
      <family val="2"/>
    </font>
    <font>
      <b/>
      <sz val="9"/>
      <color theme="1"/>
      <name val="Calibri"/>
      <family val="2"/>
    </font>
    <font>
      <b/>
      <i/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sz val="8"/>
      <color theme="1"/>
      <name val="Arial Narrow"/>
      <family val="2"/>
    </font>
    <font>
      <b/>
      <sz val="5"/>
      <color theme="1"/>
      <name val="Calibri"/>
      <family val="2"/>
    </font>
    <font>
      <sz val="5"/>
      <color theme="1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8"/>
      <color rgb="FF0070C0"/>
      <name val="Calibri"/>
      <family val="2"/>
    </font>
    <font>
      <sz val="8"/>
      <color rgb="FFFF0000"/>
      <name val="Calibri"/>
      <family val="2"/>
    </font>
    <font>
      <sz val="8"/>
      <color theme="1"/>
      <name val="Garamond"/>
      <family val="1"/>
    </font>
    <font>
      <b/>
      <sz val="8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10"/>
      <color rgb="FFFF0000"/>
      <name val="Garamond"/>
      <family val="1"/>
    </font>
    <font>
      <b/>
      <sz val="7"/>
      <color theme="1"/>
      <name val="Garamond"/>
      <family val="1"/>
    </font>
    <font>
      <b/>
      <sz val="14"/>
      <color theme="1"/>
      <name val="Calibri"/>
      <family val="2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6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/>
      <top/>
      <bottom style="thin"/>
    </border>
    <border>
      <left style="thin"/>
      <right style="thin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/>
      <right style="thin"/>
      <top/>
      <bottom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07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3" fontId="98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45" applyNumberFormat="1" applyFont="1" applyFill="1" applyBorder="1" applyAlignment="1">
      <alignment/>
    </xf>
    <xf numFmtId="164" fontId="98" fillId="0" borderId="11" xfId="0" applyNumberFormat="1" applyFont="1" applyBorder="1" applyAlignment="1">
      <alignment/>
    </xf>
    <xf numFmtId="165" fontId="98" fillId="0" borderId="11" xfId="0" applyNumberFormat="1" applyFont="1" applyBorder="1" applyAlignment="1">
      <alignment/>
    </xf>
    <xf numFmtId="37" fontId="98" fillId="0" borderId="11" xfId="0" applyNumberFormat="1" applyFont="1" applyBorder="1" applyAlignment="1">
      <alignment/>
    </xf>
    <xf numFmtId="3" fontId="98" fillId="0" borderId="12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5" fontId="100" fillId="0" borderId="11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64" fontId="98" fillId="0" borderId="11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01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Border="1" applyAlignment="1">
      <alignment/>
    </xf>
    <xf numFmtId="2" fontId="10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2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99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4" fontId="99" fillId="0" borderId="11" xfId="0" applyNumberFormat="1" applyFont="1" applyBorder="1" applyAlignment="1">
      <alignment horizontal="center"/>
    </xf>
    <xf numFmtId="4" fontId="99" fillId="0" borderId="11" xfId="0" applyNumberFormat="1" applyFont="1" applyFill="1" applyBorder="1" applyAlignment="1">
      <alignment horizontal="center"/>
    </xf>
    <xf numFmtId="167" fontId="99" fillId="0" borderId="11" xfId="63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9" fillId="0" borderId="16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167" fontId="99" fillId="0" borderId="16" xfId="63" applyNumberFormat="1" applyFont="1" applyBorder="1" applyAlignment="1">
      <alignment horizontal="center"/>
    </xf>
    <xf numFmtId="4" fontId="99" fillId="0" borderId="16" xfId="0" applyNumberFormat="1" applyFont="1" applyBorder="1" applyAlignment="1">
      <alignment horizontal="center"/>
    </xf>
    <xf numFmtId="4" fontId="99" fillId="0" borderId="16" xfId="0" applyNumberFormat="1" applyFont="1" applyFill="1" applyBorder="1" applyAlignment="1">
      <alignment horizontal="center"/>
    </xf>
    <xf numFmtId="0" fontId="99" fillId="0" borderId="10" xfId="0" applyFont="1" applyBorder="1" applyAlignment="1">
      <alignment horizontal="center"/>
    </xf>
    <xf numFmtId="2" fontId="99" fillId="0" borderId="16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2" fillId="0" borderId="12" xfId="45" applyNumberFormat="1" applyFont="1" applyFill="1" applyBorder="1" applyAlignment="1">
      <alignment horizontal="center" vertical="center"/>
    </xf>
    <xf numFmtId="165" fontId="2" fillId="0" borderId="12" xfId="4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8" fillId="0" borderId="17" xfId="0" applyNumberFormat="1" applyFont="1" applyBorder="1" applyAlignment="1">
      <alignment horizontal="center" vertical="center" wrapText="1"/>
    </xf>
    <xf numFmtId="3" fontId="98" fillId="0" borderId="11" xfId="0" applyNumberFormat="1" applyFont="1" applyBorder="1" applyAlignment="1">
      <alignment horizontal="right" vertical="center" wrapText="1"/>
    </xf>
    <xf numFmtId="3" fontId="103" fillId="0" borderId="11" xfId="0" applyNumberFormat="1" applyFont="1" applyFill="1" applyBorder="1" applyAlignment="1">
      <alignment/>
    </xf>
    <xf numFmtId="3" fontId="99" fillId="0" borderId="11" xfId="0" applyNumberFormat="1" applyFont="1" applyBorder="1" applyAlignment="1">
      <alignment/>
    </xf>
    <xf numFmtId="0" fontId="101" fillId="0" borderId="0" xfId="0" applyFont="1" applyAlignment="1">
      <alignment horizontal="center"/>
    </xf>
    <xf numFmtId="3" fontId="98" fillId="0" borderId="11" xfId="0" applyNumberFormat="1" applyFont="1" applyBorder="1" applyAlignment="1">
      <alignment horizontal="right" vertical="center"/>
    </xf>
    <xf numFmtId="0" fontId="98" fillId="0" borderId="16" xfId="0" applyFont="1" applyBorder="1" applyAlignment="1">
      <alignment horizontal="center"/>
    </xf>
    <xf numFmtId="169" fontId="7" fillId="0" borderId="18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9" fontId="7" fillId="34" borderId="11" xfId="0" applyNumberFormat="1" applyFont="1" applyFill="1" applyBorder="1" applyAlignment="1">
      <alignment horizontal="center"/>
    </xf>
    <xf numFmtId="169" fontId="7" fillId="35" borderId="11" xfId="0" applyNumberFormat="1" applyFont="1" applyFill="1" applyBorder="1" applyAlignment="1">
      <alignment horizontal="center"/>
    </xf>
    <xf numFmtId="169" fontId="7" fillId="34" borderId="16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169" fontId="7" fillId="35" borderId="16" xfId="0" applyNumberFormat="1" applyFont="1" applyFill="1" applyBorder="1" applyAlignment="1">
      <alignment horizontal="center"/>
    </xf>
    <xf numFmtId="169" fontId="98" fillId="0" borderId="11" xfId="0" applyNumberFormat="1" applyFont="1" applyBorder="1" applyAlignment="1">
      <alignment horizontal="center"/>
    </xf>
    <xf numFmtId="169" fontId="98" fillId="0" borderId="16" xfId="0" applyNumberFormat="1" applyFont="1" applyBorder="1" applyAlignment="1">
      <alignment horizontal="center"/>
    </xf>
    <xf numFmtId="169" fontId="7" fillId="0" borderId="11" xfId="59" applyNumberFormat="1" applyFont="1" applyBorder="1" applyAlignment="1">
      <alignment horizontal="center"/>
      <protection/>
    </xf>
    <xf numFmtId="169" fontId="7" fillId="0" borderId="16" xfId="59" applyNumberFormat="1" applyFont="1" applyBorder="1" applyAlignment="1">
      <alignment horizontal="center"/>
      <protection/>
    </xf>
    <xf numFmtId="169" fontId="98" fillId="35" borderId="11" xfId="0" applyNumberFormat="1" applyFont="1" applyFill="1" applyBorder="1" applyAlignment="1">
      <alignment horizontal="center"/>
    </xf>
    <xf numFmtId="169" fontId="98" fillId="0" borderId="11" xfId="0" applyNumberFormat="1" applyFont="1" applyFill="1" applyBorder="1" applyAlignment="1">
      <alignment horizontal="center"/>
    </xf>
    <xf numFmtId="169" fontId="98" fillId="36" borderId="10" xfId="0" applyNumberFormat="1" applyFont="1" applyFill="1" applyBorder="1" applyAlignment="1">
      <alignment horizontal="center" vertical="center"/>
    </xf>
    <xf numFmtId="169" fontId="98" fillId="36" borderId="11" xfId="0" applyNumberFormat="1" applyFont="1" applyFill="1" applyBorder="1" applyAlignment="1">
      <alignment horizontal="center" vertical="center"/>
    </xf>
    <xf numFmtId="169" fontId="98" fillId="36" borderId="16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/>
    </xf>
    <xf numFmtId="0" fontId="98" fillId="0" borderId="18" xfId="0" applyFont="1" applyBorder="1" applyAlignment="1">
      <alignment horizontal="center"/>
    </xf>
    <xf numFmtId="0" fontId="98" fillId="0" borderId="19" xfId="0" applyFont="1" applyBorder="1" applyAlignment="1">
      <alignment horizontal="center" vertical="center" wrapText="1"/>
    </xf>
    <xf numFmtId="0" fontId="99" fillId="0" borderId="11" xfId="0" applyFont="1" applyFill="1" applyBorder="1" applyAlignment="1">
      <alignment/>
    </xf>
    <xf numFmtId="0" fontId="98" fillId="0" borderId="11" xfId="0" applyFont="1" applyBorder="1" applyAlignment="1">
      <alignment horizontal="center"/>
    </xf>
    <xf numFmtId="165" fontId="98" fillId="0" borderId="11" xfId="42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 horizontal="center"/>
    </xf>
    <xf numFmtId="17" fontId="17" fillId="0" borderId="11" xfId="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/>
    </xf>
    <xf numFmtId="0" fontId="17" fillId="0" borderId="11" xfId="0" applyFont="1" applyFill="1" applyBorder="1" applyAlignment="1">
      <alignment horizontal="center"/>
    </xf>
    <xf numFmtId="165" fontId="18" fillId="0" borderId="0" xfId="42" applyNumberFormat="1" applyFont="1" applyFill="1" applyBorder="1" applyAlignment="1">
      <alignment/>
    </xf>
    <xf numFmtId="0" fontId="98" fillId="0" borderId="0" xfId="0" applyFont="1" applyFill="1" applyAlignment="1">
      <alignment/>
    </xf>
    <xf numFmtId="0" fontId="98" fillId="0" borderId="13" xfId="0" applyFont="1" applyFill="1" applyBorder="1" applyAlignment="1">
      <alignment horizontal="center"/>
    </xf>
    <xf numFmtId="0" fontId="98" fillId="0" borderId="15" xfId="0" applyFont="1" applyFill="1" applyBorder="1" applyAlignment="1">
      <alignment horizontal="center"/>
    </xf>
    <xf numFmtId="165" fontId="98" fillId="0" borderId="14" xfId="42" applyNumberFormat="1" applyFont="1" applyFill="1" applyBorder="1" applyAlignment="1">
      <alignment/>
    </xf>
    <xf numFmtId="165" fontId="98" fillId="0" borderId="20" xfId="42" applyNumberFormat="1" applyFont="1" applyFill="1" applyBorder="1" applyAlignment="1">
      <alignment/>
    </xf>
    <xf numFmtId="0" fontId="99" fillId="0" borderId="10" xfId="0" applyFont="1" applyFill="1" applyBorder="1" applyAlignment="1">
      <alignment horizontal="center"/>
    </xf>
    <xf numFmtId="165" fontId="99" fillId="0" borderId="11" xfId="42" applyNumberFormat="1" applyFont="1" applyFill="1" applyBorder="1" applyAlignment="1">
      <alignment/>
    </xf>
    <xf numFmtId="165" fontId="99" fillId="0" borderId="21" xfId="42" applyNumberFormat="1" applyFont="1" applyFill="1" applyBorder="1" applyAlignment="1">
      <alignment/>
    </xf>
    <xf numFmtId="0" fontId="99" fillId="0" borderId="11" xfId="0" applyFont="1" applyFill="1" applyBorder="1" applyAlignment="1">
      <alignment horizontal="right"/>
    </xf>
    <xf numFmtId="165" fontId="99" fillId="0" borderId="16" xfId="42" applyNumberFormat="1" applyFont="1" applyFill="1" applyBorder="1" applyAlignment="1">
      <alignment/>
    </xf>
    <xf numFmtId="165" fontId="99" fillId="0" borderId="22" xfId="42" applyNumberFormat="1" applyFont="1" applyFill="1" applyBorder="1" applyAlignment="1">
      <alignment/>
    </xf>
    <xf numFmtId="165" fontId="99" fillId="0" borderId="11" xfId="42" applyNumberFormat="1" applyFont="1" applyFill="1" applyBorder="1" applyAlignment="1">
      <alignment horizontal="right"/>
    </xf>
    <xf numFmtId="165" fontId="99" fillId="0" borderId="16" xfId="42" applyNumberFormat="1" applyFont="1" applyFill="1" applyBorder="1" applyAlignment="1">
      <alignment horizontal="right"/>
    </xf>
    <xf numFmtId="0" fontId="98" fillId="0" borderId="10" xfId="0" applyFont="1" applyFill="1" applyBorder="1" applyAlignment="1">
      <alignment horizontal="center"/>
    </xf>
    <xf numFmtId="165" fontId="98" fillId="0" borderId="16" xfId="42" applyNumberFormat="1" applyFont="1" applyFill="1" applyBorder="1" applyAlignment="1">
      <alignment/>
    </xf>
    <xf numFmtId="0" fontId="24" fillId="0" borderId="11" xfId="0" applyFont="1" applyFill="1" applyBorder="1" applyAlignment="1">
      <alignment horizontal="right" vertical="center" wrapText="1"/>
    </xf>
    <xf numFmtId="10" fontId="98" fillId="0" borderId="11" xfId="63" applyNumberFormat="1" applyFont="1" applyFill="1" applyBorder="1" applyAlignment="1">
      <alignment/>
    </xf>
    <xf numFmtId="10" fontId="98" fillId="0" borderId="16" xfId="63" applyNumberFormat="1" applyFont="1" applyFill="1" applyBorder="1" applyAlignment="1">
      <alignment/>
    </xf>
    <xf numFmtId="10" fontId="99" fillId="0" borderId="11" xfId="63" applyNumberFormat="1" applyFont="1" applyFill="1" applyBorder="1" applyAlignment="1">
      <alignment/>
    </xf>
    <xf numFmtId="10" fontId="99" fillId="0" borderId="16" xfId="63" applyNumberFormat="1" applyFont="1" applyFill="1" applyBorder="1" applyAlignment="1">
      <alignment/>
    </xf>
    <xf numFmtId="0" fontId="99" fillId="0" borderId="22" xfId="0" applyFont="1" applyFill="1" applyBorder="1" applyAlignment="1">
      <alignment/>
    </xf>
    <xf numFmtId="165" fontId="99" fillId="0" borderId="0" xfId="42" applyNumberFormat="1" applyFont="1" applyFill="1" applyAlignment="1">
      <alignment/>
    </xf>
    <xf numFmtId="165" fontId="99" fillId="0" borderId="23" xfId="44" applyNumberFormat="1" applyFont="1" applyFill="1" applyBorder="1" applyAlignment="1">
      <alignment horizontal="center" vertical="center"/>
    </xf>
    <xf numFmtId="165" fontId="98" fillId="0" borderId="22" xfId="42" applyNumberFormat="1" applyFont="1" applyFill="1" applyBorder="1" applyAlignment="1">
      <alignment/>
    </xf>
    <xf numFmtId="167" fontId="98" fillId="0" borderId="11" xfId="63" applyNumberFormat="1" applyFont="1" applyFill="1" applyBorder="1" applyAlignment="1">
      <alignment/>
    </xf>
    <xf numFmtId="167" fontId="98" fillId="0" borderId="16" xfId="63" applyNumberFormat="1" applyFont="1" applyFill="1" applyBorder="1" applyAlignment="1">
      <alignment/>
    </xf>
    <xf numFmtId="167" fontId="99" fillId="0" borderId="11" xfId="63" applyNumberFormat="1" applyFont="1" applyFill="1" applyBorder="1" applyAlignment="1">
      <alignment/>
    </xf>
    <xf numFmtId="167" fontId="99" fillId="0" borderId="16" xfId="63" applyNumberFormat="1" applyFont="1" applyFill="1" applyBorder="1" applyAlignment="1">
      <alignment/>
    </xf>
    <xf numFmtId="165" fontId="24" fillId="0" borderId="24" xfId="42" applyNumberFormat="1" applyFont="1" applyFill="1" applyBorder="1" applyAlignment="1">
      <alignment/>
    </xf>
    <xf numFmtId="0" fontId="98" fillId="0" borderId="25" xfId="0" applyFont="1" applyFill="1" applyBorder="1" applyAlignment="1">
      <alignment horizontal="center"/>
    </xf>
    <xf numFmtId="0" fontId="99" fillId="0" borderId="0" xfId="0" applyFont="1" applyFill="1" applyBorder="1" applyAlignment="1">
      <alignment/>
    </xf>
    <xf numFmtId="165" fontId="99" fillId="0" borderId="26" xfId="42" applyNumberFormat="1" applyFont="1" applyFill="1" applyBorder="1" applyAlignment="1">
      <alignment/>
    </xf>
    <xf numFmtId="165" fontId="99" fillId="0" borderId="0" xfId="42" applyNumberFormat="1" applyFont="1" applyFill="1" applyBorder="1" applyAlignment="1">
      <alignment/>
    </xf>
    <xf numFmtId="165" fontId="99" fillId="0" borderId="27" xfId="42" applyNumberFormat="1" applyFont="1" applyFill="1" applyBorder="1" applyAlignment="1">
      <alignment/>
    </xf>
    <xf numFmtId="165" fontId="99" fillId="0" borderId="14" xfId="42" applyNumberFormat="1" applyFont="1" applyFill="1" applyBorder="1" applyAlignment="1">
      <alignment/>
    </xf>
    <xf numFmtId="165" fontId="99" fillId="0" borderId="20" xfId="42" applyNumberFormat="1" applyFont="1" applyFill="1" applyBorder="1" applyAlignment="1">
      <alignment/>
    </xf>
    <xf numFmtId="165" fontId="24" fillId="0" borderId="11" xfId="42" applyNumberFormat="1" applyFont="1" applyFill="1" applyBorder="1" applyAlignment="1">
      <alignment/>
    </xf>
    <xf numFmtId="165" fontId="24" fillId="0" borderId="16" xfId="42" applyNumberFormat="1" applyFont="1" applyFill="1" applyBorder="1" applyAlignment="1">
      <alignment/>
    </xf>
    <xf numFmtId="164" fontId="24" fillId="0" borderId="28" xfId="42" applyNumberFormat="1" applyFont="1" applyFill="1" applyBorder="1" applyAlignment="1">
      <alignment/>
    </xf>
    <xf numFmtId="0" fontId="98" fillId="36" borderId="10" xfId="0" applyFont="1" applyFill="1" applyBorder="1" applyAlignment="1">
      <alignment horizontal="center" vertical="center"/>
    </xf>
    <xf numFmtId="0" fontId="98" fillId="36" borderId="18" xfId="0" applyFont="1" applyFill="1" applyBorder="1" applyAlignment="1">
      <alignment horizontal="center"/>
    </xf>
    <xf numFmtId="0" fontId="98" fillId="36" borderId="11" xfId="0" applyFont="1" applyFill="1" applyBorder="1" applyAlignment="1">
      <alignment horizontal="center"/>
    </xf>
    <xf numFmtId="0" fontId="98" fillId="36" borderId="16" xfId="0" applyFont="1" applyFill="1" applyBorder="1" applyAlignment="1">
      <alignment horizontal="center"/>
    </xf>
    <xf numFmtId="169" fontId="98" fillId="36" borderId="11" xfId="0" applyNumberFormat="1" applyFont="1" applyFill="1" applyBorder="1" applyAlignment="1">
      <alignment horizontal="center"/>
    </xf>
    <xf numFmtId="169" fontId="98" fillId="36" borderId="16" xfId="0" applyNumberFormat="1" applyFont="1" applyFill="1" applyBorder="1" applyAlignment="1">
      <alignment horizontal="center"/>
    </xf>
    <xf numFmtId="169" fontId="98" fillId="36" borderId="15" xfId="0" applyNumberFormat="1" applyFont="1" applyFill="1" applyBorder="1" applyAlignment="1">
      <alignment horizontal="center" vertical="center"/>
    </xf>
    <xf numFmtId="169" fontId="98" fillId="36" borderId="28" xfId="0" applyNumberFormat="1" applyFont="1" applyFill="1" applyBorder="1" applyAlignment="1">
      <alignment horizontal="center" vertical="center"/>
    </xf>
    <xf numFmtId="169" fontId="98" fillId="36" borderId="24" xfId="0" applyNumberFormat="1" applyFont="1" applyFill="1" applyBorder="1" applyAlignment="1">
      <alignment horizontal="center" vertical="center"/>
    </xf>
    <xf numFmtId="3" fontId="24" fillId="0" borderId="11" xfId="59" applyNumberFormat="1" applyFont="1" applyFill="1" applyBorder="1">
      <alignment/>
      <protection/>
    </xf>
    <xf numFmtId="0" fontId="2" fillId="33" borderId="16" xfId="0" applyFont="1" applyFill="1" applyBorder="1" applyAlignment="1">
      <alignment horizontal="center" vertical="center"/>
    </xf>
    <xf numFmtId="3" fontId="98" fillId="0" borderId="16" xfId="0" applyNumberFormat="1" applyFont="1" applyBorder="1" applyAlignment="1">
      <alignment/>
    </xf>
    <xf numFmtId="164" fontId="2" fillId="0" borderId="28" xfId="45" applyNumberFormat="1" applyFont="1" applyFill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98" fillId="36" borderId="13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/>
    </xf>
    <xf numFmtId="0" fontId="101" fillId="0" borderId="15" xfId="0" applyFont="1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28" xfId="45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 wrapText="1"/>
    </xf>
    <xf numFmtId="17" fontId="17" fillId="36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104" fillId="11" borderId="30" xfId="0" applyFont="1" applyFill="1" applyBorder="1" applyAlignment="1">
      <alignment horizontal="center" vertical="center" wrapText="1"/>
    </xf>
    <xf numFmtId="3" fontId="104" fillId="0" borderId="20" xfId="0" applyNumberFormat="1" applyFont="1" applyBorder="1" applyAlignment="1">
      <alignment horizontal="right" vertical="center"/>
    </xf>
    <xf numFmtId="3" fontId="104" fillId="0" borderId="16" xfId="0" applyNumberFormat="1" applyFont="1" applyBorder="1" applyAlignment="1">
      <alignment horizontal="right" vertical="center"/>
    </xf>
    <xf numFmtId="3" fontId="96" fillId="0" borderId="24" xfId="0" applyNumberFormat="1" applyFont="1" applyBorder="1" applyAlignment="1">
      <alignment/>
    </xf>
    <xf numFmtId="3" fontId="98" fillId="0" borderId="11" xfId="0" applyNumberFormat="1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 vertical="center" wrapText="1"/>
    </xf>
    <xf numFmtId="0" fontId="98" fillId="0" borderId="19" xfId="0" applyFont="1" applyBorder="1" applyAlignment="1">
      <alignment/>
    </xf>
    <xf numFmtId="3" fontId="98" fillId="0" borderId="23" xfId="0" applyNumberFormat="1" applyFont="1" applyBorder="1" applyAlignment="1">
      <alignment horizontal="center"/>
    </xf>
    <xf numFmtId="3" fontId="98" fillId="0" borderId="10" xfId="0" applyNumberFormat="1" applyFont="1" applyBorder="1" applyAlignment="1">
      <alignment horizontal="left" vertical="center" wrapText="1"/>
    </xf>
    <xf numFmtId="3" fontId="98" fillId="0" borderId="25" xfId="0" applyNumberFormat="1" applyFont="1" applyBorder="1" applyAlignment="1">
      <alignment horizontal="center" vertical="center" wrapText="1"/>
    </xf>
    <xf numFmtId="3" fontId="105" fillId="0" borderId="0" xfId="0" applyNumberFormat="1" applyFont="1" applyFill="1" applyBorder="1" applyAlignment="1">
      <alignment vertical="center" wrapText="1"/>
    </xf>
    <xf numFmtId="3" fontId="106" fillId="0" borderId="0" xfId="0" applyNumberFormat="1" applyFont="1" applyFill="1" applyBorder="1" applyAlignment="1">
      <alignment vertical="center"/>
    </xf>
    <xf numFmtId="3" fontId="0" fillId="0" borderId="29" xfId="0" applyNumberFormat="1" applyBorder="1" applyAlignment="1">
      <alignment/>
    </xf>
    <xf numFmtId="3" fontId="98" fillId="0" borderId="31" xfId="0" applyNumberFormat="1" applyFont="1" applyBorder="1" applyAlignment="1">
      <alignment vertical="center"/>
    </xf>
    <xf numFmtId="0" fontId="0" fillId="0" borderId="32" xfId="0" applyBorder="1" applyAlignment="1">
      <alignment/>
    </xf>
    <xf numFmtId="3" fontId="96" fillId="37" borderId="33" xfId="0" applyNumberFormat="1" applyFont="1" applyFill="1" applyBorder="1" applyAlignment="1">
      <alignment horizontal="center"/>
    </xf>
    <xf numFmtId="0" fontId="101" fillId="36" borderId="20" xfId="0" applyFont="1" applyFill="1" applyBorder="1" applyAlignment="1">
      <alignment horizontal="left"/>
    </xf>
    <xf numFmtId="0" fontId="101" fillId="36" borderId="16" xfId="0" applyFont="1" applyFill="1" applyBorder="1" applyAlignment="1">
      <alignment horizontal="left"/>
    </xf>
    <xf numFmtId="0" fontId="98" fillId="38" borderId="10" xfId="0" applyFont="1" applyFill="1" applyBorder="1" applyAlignment="1">
      <alignment horizontal="center" vertical="center" wrapText="1"/>
    </xf>
    <xf numFmtId="0" fontId="107" fillId="38" borderId="11" xfId="0" applyFont="1" applyFill="1" applyBorder="1" applyAlignment="1">
      <alignment horizontal="center" vertical="center" wrapText="1"/>
    </xf>
    <xf numFmtId="0" fontId="98" fillId="38" borderId="11" xfId="0" applyFont="1" applyFill="1" applyBorder="1" applyAlignment="1">
      <alignment horizontal="center" vertical="center" wrapText="1"/>
    </xf>
    <xf numFmtId="0" fontId="98" fillId="38" borderId="16" xfId="0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/>
    </xf>
    <xf numFmtId="0" fontId="98" fillId="0" borderId="11" xfId="0" applyFont="1" applyBorder="1" applyAlignment="1">
      <alignment horizontal="right"/>
    </xf>
    <xf numFmtId="0" fontId="96" fillId="0" borderId="11" xfId="0" applyFont="1" applyBorder="1" applyAlignment="1">
      <alignment/>
    </xf>
    <xf numFmtId="0" fontId="108" fillId="0" borderId="11" xfId="0" applyFont="1" applyBorder="1" applyAlignment="1">
      <alignment horizontal="right"/>
    </xf>
    <xf numFmtId="0" fontId="96" fillId="0" borderId="16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104" fillId="0" borderId="28" xfId="0" applyFont="1" applyBorder="1" applyAlignment="1">
      <alignment/>
    </xf>
    <xf numFmtId="0" fontId="98" fillId="0" borderId="28" xfId="0" applyFont="1" applyBorder="1" applyAlignment="1">
      <alignment horizontal="right"/>
    </xf>
    <xf numFmtId="0" fontId="96" fillId="0" borderId="28" xfId="0" applyFont="1" applyBorder="1" applyAlignment="1">
      <alignment/>
    </xf>
    <xf numFmtId="0" fontId="108" fillId="0" borderId="28" xfId="0" applyFont="1" applyBorder="1" applyAlignment="1">
      <alignment horizontal="right"/>
    </xf>
    <xf numFmtId="0" fontId="96" fillId="0" borderId="24" xfId="0" applyFont="1" applyBorder="1" applyAlignment="1">
      <alignment horizontal="center"/>
    </xf>
    <xf numFmtId="0" fontId="98" fillId="0" borderId="11" xfId="0" applyFont="1" applyBorder="1" applyAlignment="1">
      <alignment horizontal="center" vertical="center" wrapText="1"/>
    </xf>
    <xf numFmtId="0" fontId="99" fillId="0" borderId="11" xfId="0" applyFont="1" applyBorder="1" applyAlignment="1">
      <alignment/>
    </xf>
    <xf numFmtId="43" fontId="98" fillId="25" borderId="34" xfId="42" applyFont="1" applyFill="1" applyBorder="1" applyAlignment="1">
      <alignment horizontal="right"/>
    </xf>
    <xf numFmtId="43" fontId="98" fillId="25" borderId="35" xfId="42" applyFont="1" applyFill="1" applyBorder="1" applyAlignment="1">
      <alignment horizontal="right"/>
    </xf>
    <xf numFmtId="43" fontId="98" fillId="25" borderId="36" xfId="42" applyFont="1" applyFill="1" applyBorder="1" applyAlignment="1">
      <alignment horizontal="right"/>
    </xf>
    <xf numFmtId="165" fontId="98" fillId="0" borderId="28" xfId="42" applyNumberFormat="1" applyFont="1" applyFill="1" applyBorder="1" applyAlignment="1">
      <alignment/>
    </xf>
    <xf numFmtId="165" fontId="98" fillId="0" borderId="37" xfId="42" applyNumberFormat="1" applyFont="1" applyFill="1" applyBorder="1" applyAlignment="1">
      <alignment/>
    </xf>
    <xf numFmtId="165" fontId="98" fillId="0" borderId="24" xfId="42" applyNumberFormat="1" applyFont="1" applyFill="1" applyBorder="1" applyAlignment="1">
      <alignment/>
    </xf>
    <xf numFmtId="0" fontId="99" fillId="0" borderId="38" xfId="0" applyFont="1" applyFill="1" applyBorder="1" applyAlignment="1">
      <alignment/>
    </xf>
    <xf numFmtId="169" fontId="98" fillId="0" borderId="18" xfId="0" applyNumberFormat="1" applyFont="1" applyBorder="1" applyAlignment="1">
      <alignment horizontal="center"/>
    </xf>
    <xf numFmtId="169" fontId="98" fillId="36" borderId="18" xfId="0" applyNumberFormat="1" applyFont="1" applyFill="1" applyBorder="1" applyAlignment="1">
      <alignment horizontal="center"/>
    </xf>
    <xf numFmtId="169" fontId="99" fillId="0" borderId="0" xfId="0" applyNumberFormat="1" applyFont="1" applyAlignment="1">
      <alignment/>
    </xf>
    <xf numFmtId="0" fontId="99" fillId="0" borderId="30" xfId="0" applyFont="1" applyBorder="1" applyAlignment="1">
      <alignment vertical="center"/>
    </xf>
    <xf numFmtId="0" fontId="99" fillId="0" borderId="39" xfId="0" applyFont="1" applyBorder="1" applyAlignment="1">
      <alignment vertical="center"/>
    </xf>
    <xf numFmtId="3" fontId="17" fillId="0" borderId="11" xfId="45" applyNumberFormat="1" applyFont="1" applyFill="1" applyBorder="1" applyAlignment="1">
      <alignment horizontal="center" textRotation="90"/>
    </xf>
    <xf numFmtId="3" fontId="17" fillId="0" borderId="11" xfId="0" applyNumberFormat="1" applyFont="1" applyFill="1" applyBorder="1" applyAlignment="1">
      <alignment horizontal="center" textRotation="90"/>
    </xf>
    <xf numFmtId="3" fontId="17" fillId="0" borderId="11" xfId="45" applyNumberFormat="1" applyFont="1" applyBorder="1" applyAlignment="1">
      <alignment horizontal="center" textRotation="90"/>
    </xf>
    <xf numFmtId="3" fontId="17" fillId="0" borderId="11" xfId="63" applyNumberFormat="1" applyFont="1" applyFill="1" applyBorder="1" applyAlignment="1">
      <alignment horizontal="center" textRotation="90"/>
    </xf>
    <xf numFmtId="3" fontId="109" fillId="0" borderId="11" xfId="0" applyNumberFormat="1" applyFont="1" applyFill="1" applyBorder="1" applyAlignment="1">
      <alignment horizontal="center" textRotation="90"/>
    </xf>
    <xf numFmtId="3" fontId="17" fillId="0" borderId="11" xfId="59" applyNumberFormat="1" applyFont="1" applyFill="1" applyBorder="1" applyAlignment="1">
      <alignment horizontal="center" textRotation="90"/>
      <protection/>
    </xf>
    <xf numFmtId="3" fontId="109" fillId="0" borderId="11" xfId="45" applyNumberFormat="1" applyFont="1" applyFill="1" applyBorder="1" applyAlignment="1">
      <alignment horizontal="center" textRotation="90"/>
    </xf>
    <xf numFmtId="3" fontId="109" fillId="0" borderId="11" xfId="45" applyNumberFormat="1" applyFont="1" applyFill="1" applyBorder="1" applyAlignment="1">
      <alignment horizontal="center" textRotation="90" wrapText="1"/>
    </xf>
    <xf numFmtId="3" fontId="17" fillId="0" borderId="11" xfId="45" applyNumberFormat="1" applyFont="1" applyFill="1" applyBorder="1" applyAlignment="1">
      <alignment horizontal="center" textRotation="90" wrapText="1"/>
    </xf>
    <xf numFmtId="3" fontId="17" fillId="0" borderId="11" xfId="59" applyNumberFormat="1" applyFont="1" applyFill="1" applyBorder="1" applyAlignment="1">
      <alignment horizontal="center" textRotation="90" wrapText="1"/>
      <protection/>
    </xf>
    <xf numFmtId="3" fontId="109" fillId="0" borderId="11" xfId="0" applyNumberFormat="1" applyFont="1" applyFill="1" applyBorder="1" applyAlignment="1">
      <alignment horizontal="center" textRotation="90" wrapText="1"/>
    </xf>
    <xf numFmtId="3" fontId="17" fillId="0" borderId="11" xfId="0" applyNumberFormat="1" applyFont="1" applyFill="1" applyBorder="1" applyAlignment="1">
      <alignment horizontal="center" textRotation="90" wrapText="1"/>
    </xf>
    <xf numFmtId="0" fontId="17" fillId="0" borderId="11" xfId="59" applyFont="1" applyBorder="1" applyAlignment="1">
      <alignment horizontal="left" vertical="center" wrapText="1"/>
      <protection/>
    </xf>
    <xf numFmtId="0" fontId="109" fillId="0" borderId="11" xfId="0" applyFont="1" applyFill="1" applyBorder="1" applyAlignment="1">
      <alignment horizontal="left" vertical="center" wrapText="1"/>
    </xf>
    <xf numFmtId="167" fontId="99" fillId="0" borderId="28" xfId="63" applyNumberFormat="1" applyFont="1" applyBorder="1" applyAlignment="1">
      <alignment horizontal="center"/>
    </xf>
    <xf numFmtId="167" fontId="99" fillId="0" borderId="24" xfId="63" applyNumberFormat="1" applyFont="1" applyBorder="1" applyAlignment="1">
      <alignment horizontal="center"/>
    </xf>
    <xf numFmtId="4" fontId="99" fillId="0" borderId="28" xfId="0" applyNumberFormat="1" applyFont="1" applyFill="1" applyBorder="1" applyAlignment="1">
      <alignment horizontal="center"/>
    </xf>
    <xf numFmtId="2" fontId="99" fillId="0" borderId="28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4" fontId="99" fillId="0" borderId="24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99" fillId="0" borderId="24" xfId="0" applyFont="1" applyBorder="1" applyAlignment="1">
      <alignment horizontal="center"/>
    </xf>
    <xf numFmtId="1" fontId="103" fillId="0" borderId="0" xfId="0" applyNumberFormat="1" applyFont="1" applyFill="1" applyAlignment="1">
      <alignment/>
    </xf>
    <xf numFmtId="0" fontId="17" fillId="0" borderId="22" xfId="0" applyFont="1" applyFill="1" applyBorder="1" applyAlignment="1">
      <alignment/>
    </xf>
    <xf numFmtId="0" fontId="17" fillId="0" borderId="22" xfId="0" applyFont="1" applyFill="1" applyBorder="1" applyAlignment="1">
      <alignment horizontal="left"/>
    </xf>
    <xf numFmtId="0" fontId="17" fillId="36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/>
    </xf>
    <xf numFmtId="3" fontId="20" fillId="0" borderId="23" xfId="0" applyNumberFormat="1" applyFont="1" applyFill="1" applyBorder="1" applyAlignment="1">
      <alignment/>
    </xf>
    <xf numFmtId="3" fontId="99" fillId="0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2" fillId="36" borderId="23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16" fillId="0" borderId="11" xfId="0" applyNumberFormat="1" applyFont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9" fillId="36" borderId="15" xfId="0" applyNumberFormat="1" applyFont="1" applyFill="1" applyBorder="1" applyAlignment="1">
      <alignment horizontal="center"/>
    </xf>
    <xf numFmtId="3" fontId="9" fillId="36" borderId="28" xfId="0" applyNumberFormat="1" applyFont="1" applyFill="1" applyBorder="1" applyAlignment="1">
      <alignment horizontal="center"/>
    </xf>
    <xf numFmtId="3" fontId="9" fillId="36" borderId="24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43" fontId="23" fillId="13" borderId="41" xfId="42" applyFont="1" applyFill="1" applyBorder="1" applyAlignment="1">
      <alignment horizontal="center" vertical="center"/>
    </xf>
    <xf numFmtId="43" fontId="23" fillId="13" borderId="34" xfId="42" applyFont="1" applyFill="1" applyBorder="1" applyAlignment="1">
      <alignment horizontal="center" vertical="center"/>
    </xf>
    <xf numFmtId="165" fontId="23" fillId="13" borderId="34" xfId="42" applyNumberFormat="1" applyFont="1" applyFill="1" applyBorder="1" applyAlignment="1">
      <alignment horizontal="center" vertical="center"/>
    </xf>
    <xf numFmtId="43" fontId="23" fillId="13" borderId="42" xfId="42" applyFont="1" applyFill="1" applyBorder="1" applyAlignment="1">
      <alignment horizontal="center" vertical="center"/>
    </xf>
    <xf numFmtId="43" fontId="24" fillId="39" borderId="43" xfId="42" applyFont="1" applyFill="1" applyBorder="1" applyAlignment="1">
      <alignment horizontal="center" vertical="center"/>
    </xf>
    <xf numFmtId="43" fontId="23" fillId="16" borderId="28" xfId="42" applyFont="1" applyFill="1" applyBorder="1" applyAlignment="1">
      <alignment horizontal="center" vertical="center"/>
    </xf>
    <xf numFmtId="165" fontId="23" fillId="16" borderId="28" xfId="42" applyNumberFormat="1" applyFont="1" applyFill="1" applyBorder="1" applyAlignment="1">
      <alignment horizontal="center" vertical="center"/>
    </xf>
    <xf numFmtId="43" fontId="23" fillId="16" borderId="37" xfId="42" applyFont="1" applyFill="1" applyBorder="1" applyAlignment="1">
      <alignment horizontal="center" vertical="center"/>
    </xf>
    <xf numFmtId="43" fontId="23" fillId="16" borderId="24" xfId="42" applyFont="1" applyFill="1" applyBorder="1" applyAlignment="1">
      <alignment horizontal="center" vertical="center"/>
    </xf>
    <xf numFmtId="43" fontId="23" fillId="13" borderId="44" xfId="42" applyFont="1" applyFill="1" applyBorder="1" applyAlignment="1">
      <alignment horizontal="center" vertical="center"/>
    </xf>
    <xf numFmtId="43" fontId="23" fillId="13" borderId="26" xfId="42" applyFont="1" applyFill="1" applyBorder="1" applyAlignment="1">
      <alignment horizontal="center" vertical="center"/>
    </xf>
    <xf numFmtId="165" fontId="23" fillId="13" borderId="26" xfId="42" applyNumberFormat="1" applyFont="1" applyFill="1" applyBorder="1" applyAlignment="1">
      <alignment horizontal="center" vertical="center"/>
    </xf>
    <xf numFmtId="43" fontId="23" fillId="13" borderId="21" xfId="42" applyFont="1" applyFill="1" applyBorder="1" applyAlignment="1">
      <alignment horizontal="center" vertical="center"/>
    </xf>
    <xf numFmtId="43" fontId="23" fillId="16" borderId="11" xfId="42" applyFont="1" applyFill="1" applyBorder="1" applyAlignment="1">
      <alignment horizontal="center" vertical="center"/>
    </xf>
    <xf numFmtId="43" fontId="23" fillId="16" borderId="28" xfId="42" applyFont="1" applyFill="1" applyBorder="1" applyAlignment="1">
      <alignment horizontal="center" vertical="center" wrapText="1"/>
    </xf>
    <xf numFmtId="43" fontId="24" fillId="39" borderId="11" xfId="42" applyFont="1" applyFill="1" applyBorder="1" applyAlignment="1">
      <alignment horizontal="center" vertical="center" wrapText="1"/>
    </xf>
    <xf numFmtId="165" fontId="24" fillId="39" borderId="11" xfId="42" applyNumberFormat="1" applyFont="1" applyFill="1" applyBorder="1" applyAlignment="1">
      <alignment horizontal="center" vertical="center" wrapText="1"/>
    </xf>
    <xf numFmtId="43" fontId="24" fillId="39" borderId="16" xfId="42" applyFont="1" applyFill="1" applyBorder="1" applyAlignment="1">
      <alignment horizontal="center" vertical="center" wrapText="1"/>
    </xf>
    <xf numFmtId="165" fontId="23" fillId="16" borderId="28" xfId="42" applyNumberFormat="1" applyFont="1" applyFill="1" applyBorder="1" applyAlignment="1">
      <alignment horizontal="center" vertical="center" wrapText="1"/>
    </xf>
    <xf numFmtId="43" fontId="23" fillId="16" borderId="24" xfId="42" applyFont="1" applyFill="1" applyBorder="1" applyAlignment="1">
      <alignment horizontal="center" vertical="center" wrapText="1"/>
    </xf>
    <xf numFmtId="165" fontId="23" fillId="16" borderId="11" xfId="42" applyNumberFormat="1" applyFont="1" applyFill="1" applyBorder="1" applyAlignment="1">
      <alignment horizontal="center" vertical="center"/>
    </xf>
    <xf numFmtId="43" fontId="23" fillId="16" borderId="16" xfId="42" applyFont="1" applyFill="1" applyBorder="1" applyAlignment="1">
      <alignment horizontal="center" vertical="center"/>
    </xf>
    <xf numFmtId="43" fontId="23" fillId="40" borderId="28" xfId="42" applyFont="1" applyFill="1" applyBorder="1" applyAlignment="1">
      <alignment horizontal="center" vertical="center" wrapText="1"/>
    </xf>
    <xf numFmtId="43" fontId="24" fillId="39" borderId="11" xfId="42" applyFont="1" applyFill="1" applyBorder="1" applyAlignment="1">
      <alignment horizontal="center" vertical="center"/>
    </xf>
    <xf numFmtId="165" fontId="24" fillId="39" borderId="11" xfId="42" applyNumberFormat="1" applyFont="1" applyFill="1" applyBorder="1" applyAlignment="1">
      <alignment horizontal="center" vertical="center"/>
    </xf>
    <xf numFmtId="43" fontId="24" fillId="39" borderId="22" xfId="42" applyFont="1" applyFill="1" applyBorder="1" applyAlignment="1">
      <alignment horizontal="center" vertical="center"/>
    </xf>
    <xf numFmtId="165" fontId="24" fillId="39" borderId="14" xfId="42" applyNumberFormat="1" applyFont="1" applyFill="1" applyBorder="1" applyAlignment="1">
      <alignment horizontal="center" vertical="center"/>
    </xf>
    <xf numFmtId="43" fontId="24" fillId="39" borderId="14" xfId="42" applyFont="1" applyFill="1" applyBorder="1" applyAlignment="1">
      <alignment horizontal="center" vertical="center"/>
    </xf>
    <xf numFmtId="43" fontId="24" fillId="39" borderId="20" xfId="42" applyFont="1" applyFill="1" applyBorder="1" applyAlignment="1">
      <alignment horizontal="center" vertical="center"/>
    </xf>
    <xf numFmtId="43" fontId="24" fillId="39" borderId="16" xfId="42" applyFont="1" applyFill="1" applyBorder="1" applyAlignment="1">
      <alignment horizontal="center" vertical="center"/>
    </xf>
    <xf numFmtId="43" fontId="24" fillId="39" borderId="12" xfId="42" applyFont="1" applyFill="1" applyBorder="1" applyAlignment="1">
      <alignment horizontal="center" vertical="center"/>
    </xf>
    <xf numFmtId="165" fontId="24" fillId="0" borderId="12" xfId="42" applyNumberFormat="1" applyFont="1" applyFill="1" applyBorder="1" applyAlignment="1">
      <alignment horizontal="center" vertical="center"/>
    </xf>
    <xf numFmtId="165" fontId="24" fillId="16" borderId="11" xfId="42" applyNumberFormat="1" applyFont="1" applyFill="1" applyBorder="1" applyAlignment="1">
      <alignment horizontal="center" vertical="center"/>
    </xf>
    <xf numFmtId="0" fontId="99" fillId="0" borderId="22" xfId="0" applyFont="1" applyFill="1" applyBorder="1" applyAlignment="1">
      <alignment horizontal="left"/>
    </xf>
    <xf numFmtId="0" fontId="99" fillId="0" borderId="22" xfId="0" applyFont="1" applyFill="1" applyBorder="1" applyAlignment="1">
      <alignment horizontal="left" vertical="center" wrapText="1"/>
    </xf>
    <xf numFmtId="0" fontId="110" fillId="0" borderId="45" xfId="0" applyFont="1" applyFill="1" applyBorder="1" applyAlignment="1">
      <alignment horizontal="center"/>
    </xf>
    <xf numFmtId="0" fontId="111" fillId="0" borderId="31" xfId="0" applyFont="1" applyFill="1" applyBorder="1" applyAlignment="1">
      <alignment horizontal="center"/>
    </xf>
    <xf numFmtId="0" fontId="110" fillId="0" borderId="31" xfId="0" applyFont="1" applyFill="1" applyBorder="1" applyAlignment="1">
      <alignment horizontal="center"/>
    </xf>
    <xf numFmtId="165" fontId="110" fillId="0" borderId="31" xfId="42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 vertical="center" wrapText="1"/>
    </xf>
    <xf numFmtId="0" fontId="111" fillId="0" borderId="31" xfId="0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center" wrapText="1"/>
    </xf>
    <xf numFmtId="0" fontId="110" fillId="0" borderId="46" xfId="0" applyFont="1" applyFill="1" applyBorder="1" applyAlignment="1">
      <alignment horizontal="center"/>
    </xf>
    <xf numFmtId="0" fontId="110" fillId="0" borderId="47" xfId="0" applyFont="1" applyFill="1" applyBorder="1" applyAlignment="1">
      <alignment horizontal="center"/>
    </xf>
    <xf numFmtId="9" fontId="110" fillId="0" borderId="31" xfId="63" applyFont="1" applyFill="1" applyBorder="1" applyAlignment="1">
      <alignment horizontal="center"/>
    </xf>
    <xf numFmtId="0" fontId="110" fillId="0" borderId="0" xfId="0" applyFont="1" applyFill="1" applyAlignment="1">
      <alignment/>
    </xf>
    <xf numFmtId="0" fontId="36" fillId="0" borderId="43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41" borderId="43" xfId="0" applyFont="1" applyFill="1" applyBorder="1" applyAlignment="1">
      <alignment horizontal="center"/>
    </xf>
    <xf numFmtId="0" fontId="36" fillId="41" borderId="22" xfId="0" applyFont="1" applyFill="1" applyBorder="1" applyAlignment="1">
      <alignment horizontal="center"/>
    </xf>
    <xf numFmtId="0" fontId="36" fillId="41" borderId="37" xfId="0" applyFont="1" applyFill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42" borderId="43" xfId="0" applyFont="1" applyFill="1" applyBorder="1" applyAlignment="1">
      <alignment horizontal="center"/>
    </xf>
    <xf numFmtId="0" fontId="36" fillId="42" borderId="22" xfId="0" applyFont="1" applyFill="1" applyBorder="1" applyAlignment="1">
      <alignment horizontal="center"/>
    </xf>
    <xf numFmtId="0" fontId="36" fillId="42" borderId="48" xfId="0" applyFont="1" applyFill="1" applyBorder="1" applyAlignment="1">
      <alignment horizontal="center"/>
    </xf>
    <xf numFmtId="0" fontId="36" fillId="42" borderId="37" xfId="0" applyFont="1" applyFill="1" applyBorder="1" applyAlignment="1">
      <alignment horizontal="center"/>
    </xf>
    <xf numFmtId="0" fontId="36" fillId="42" borderId="27" xfId="0" applyFont="1" applyFill="1" applyBorder="1" applyAlignment="1">
      <alignment horizontal="center"/>
    </xf>
    <xf numFmtId="0" fontId="36" fillId="42" borderId="43" xfId="0" applyFont="1" applyFill="1" applyBorder="1" applyAlignment="1">
      <alignment/>
    </xf>
    <xf numFmtId="0" fontId="36" fillId="42" borderId="22" xfId="0" applyFont="1" applyFill="1" applyBorder="1" applyAlignment="1">
      <alignment/>
    </xf>
    <xf numFmtId="0" fontId="37" fillId="42" borderId="17" xfId="0" applyFont="1" applyFill="1" applyBorder="1" applyAlignment="1">
      <alignment horizontal="right"/>
    </xf>
    <xf numFmtId="0" fontId="37" fillId="42" borderId="49" xfId="0" applyFont="1" applyFill="1" applyBorder="1" applyAlignment="1">
      <alignment horizontal="right"/>
    </xf>
    <xf numFmtId="0" fontId="37" fillId="42" borderId="50" xfId="0" applyFont="1" applyFill="1" applyBorder="1" applyAlignment="1">
      <alignment horizontal="right"/>
    </xf>
    <xf numFmtId="0" fontId="38" fillId="0" borderId="13" xfId="0" applyFont="1" applyBorder="1" applyAlignment="1">
      <alignment/>
    </xf>
    <xf numFmtId="165" fontId="38" fillId="0" borderId="51" xfId="46" applyNumberFormat="1" applyFont="1" applyBorder="1" applyAlignment="1">
      <alignment/>
    </xf>
    <xf numFmtId="165" fontId="38" fillId="0" borderId="52" xfId="46" applyNumberFormat="1" applyFont="1" applyBorder="1" applyAlignment="1">
      <alignment/>
    </xf>
    <xf numFmtId="165" fontId="38" fillId="0" borderId="49" xfId="46" applyNumberFormat="1" applyFont="1" applyBorder="1" applyAlignment="1">
      <alignment/>
    </xf>
    <xf numFmtId="165" fontId="38" fillId="0" borderId="53" xfId="46" applyNumberFormat="1" applyFont="1" applyBorder="1" applyAlignment="1">
      <alignment/>
    </xf>
    <xf numFmtId="165" fontId="38" fillId="0" borderId="53" xfId="0" applyNumberFormat="1" applyFont="1" applyBorder="1" applyAlignment="1">
      <alignment/>
    </xf>
    <xf numFmtId="0" fontId="38" fillId="0" borderId="10" xfId="0" applyFont="1" applyBorder="1" applyAlignment="1">
      <alignment/>
    </xf>
    <xf numFmtId="165" fontId="38" fillId="0" borderId="54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0" fontId="38" fillId="0" borderId="55" xfId="0" applyFont="1" applyBorder="1" applyAlignment="1">
      <alignment/>
    </xf>
    <xf numFmtId="165" fontId="38" fillId="0" borderId="56" xfId="46" applyNumberFormat="1" applyFont="1" applyBorder="1" applyAlignment="1">
      <alignment/>
    </xf>
    <xf numFmtId="165" fontId="38" fillId="0" borderId="57" xfId="46" applyNumberFormat="1" applyFont="1" applyBorder="1" applyAlignment="1">
      <alignment/>
    </xf>
    <xf numFmtId="0" fontId="38" fillId="41" borderId="13" xfId="0" applyFont="1" applyFill="1" applyBorder="1" applyAlignment="1">
      <alignment/>
    </xf>
    <xf numFmtId="165" fontId="38" fillId="41" borderId="58" xfId="46" applyNumberFormat="1" applyFont="1" applyFill="1" applyBorder="1" applyAlignment="1">
      <alignment/>
    </xf>
    <xf numFmtId="165" fontId="38" fillId="41" borderId="17" xfId="46" applyNumberFormat="1" applyFont="1" applyFill="1" applyBorder="1" applyAlignment="1">
      <alignment/>
    </xf>
    <xf numFmtId="0" fontId="38" fillId="41" borderId="10" xfId="0" applyFont="1" applyFill="1" applyBorder="1" applyAlignment="1">
      <alignment/>
    </xf>
    <xf numFmtId="165" fontId="38" fillId="41" borderId="53" xfId="46" applyNumberFormat="1" applyFont="1" applyFill="1" applyBorder="1" applyAlignment="1">
      <alignment/>
    </xf>
    <xf numFmtId="165" fontId="38" fillId="41" borderId="49" xfId="46" applyNumberFormat="1" applyFont="1" applyFill="1" applyBorder="1" applyAlignment="1">
      <alignment/>
    </xf>
    <xf numFmtId="0" fontId="38" fillId="41" borderId="15" xfId="0" applyFont="1" applyFill="1" applyBorder="1" applyAlignment="1">
      <alignment/>
    </xf>
    <xf numFmtId="37" fontId="38" fillId="41" borderId="33" xfId="46" applyNumberFormat="1" applyFont="1" applyFill="1" applyBorder="1" applyAlignment="1">
      <alignment/>
    </xf>
    <xf numFmtId="37" fontId="38" fillId="41" borderId="50" xfId="46" applyNumberFormat="1" applyFont="1" applyFill="1" applyBorder="1" applyAlignment="1">
      <alignment/>
    </xf>
    <xf numFmtId="37" fontId="38" fillId="41" borderId="53" xfId="46" applyNumberFormat="1" applyFont="1" applyFill="1" applyBorder="1" applyAlignment="1">
      <alignment/>
    </xf>
    <xf numFmtId="43" fontId="38" fillId="0" borderId="53" xfId="46" applyNumberFormat="1" applyFont="1" applyBorder="1" applyAlignment="1">
      <alignment horizontal="right"/>
    </xf>
    <xf numFmtId="43" fontId="38" fillId="0" borderId="31" xfId="46" applyNumberFormat="1" applyFont="1" applyBorder="1" applyAlignment="1">
      <alignment horizontal="right"/>
    </xf>
    <xf numFmtId="43" fontId="38" fillId="0" borderId="49" xfId="46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165" fontId="38" fillId="0" borderId="33" xfId="46" applyNumberFormat="1" applyFont="1" applyBorder="1" applyAlignment="1">
      <alignment/>
    </xf>
    <xf numFmtId="165" fontId="38" fillId="0" borderId="46" xfId="46" applyNumberFormat="1" applyFont="1" applyBorder="1" applyAlignment="1">
      <alignment/>
    </xf>
    <xf numFmtId="165" fontId="38" fillId="0" borderId="50" xfId="46" applyNumberFormat="1" applyFont="1" applyBorder="1" applyAlignment="1">
      <alignment/>
    </xf>
    <xf numFmtId="0" fontId="39" fillId="42" borderId="13" xfId="0" applyFont="1" applyFill="1" applyBorder="1" applyAlignment="1">
      <alignment horizontal="right"/>
    </xf>
    <xf numFmtId="165" fontId="38" fillId="41" borderId="51" xfId="46" applyNumberFormat="1" applyFont="1" applyFill="1" applyBorder="1" applyAlignment="1">
      <alignment/>
    </xf>
    <xf numFmtId="165" fontId="38" fillId="41" borderId="45" xfId="46" applyNumberFormat="1" applyFont="1" applyFill="1" applyBorder="1" applyAlignment="1">
      <alignment/>
    </xf>
    <xf numFmtId="165" fontId="38" fillId="41" borderId="52" xfId="46" applyNumberFormat="1" applyFont="1" applyFill="1" applyBorder="1" applyAlignment="1">
      <alignment/>
    </xf>
    <xf numFmtId="0" fontId="39" fillId="42" borderId="10" xfId="0" applyFont="1" applyFill="1" applyBorder="1" applyAlignment="1">
      <alignment horizontal="right"/>
    </xf>
    <xf numFmtId="165" fontId="38" fillId="42" borderId="53" xfId="46" applyNumberFormat="1" applyFont="1" applyFill="1" applyBorder="1" applyAlignment="1">
      <alignment/>
    </xf>
    <xf numFmtId="165" fontId="38" fillId="42" borderId="49" xfId="46" applyNumberFormat="1" applyFont="1" applyFill="1" applyBorder="1" applyAlignment="1">
      <alignment/>
    </xf>
    <xf numFmtId="165" fontId="38" fillId="42" borderId="31" xfId="46" applyNumberFormat="1" applyFont="1" applyFill="1" applyBorder="1" applyAlignment="1">
      <alignment/>
    </xf>
    <xf numFmtId="0" fontId="39" fillId="42" borderId="59" xfId="0" applyFont="1" applyFill="1" applyBorder="1" applyAlignment="1">
      <alignment horizontal="right"/>
    </xf>
    <xf numFmtId="165" fontId="38" fillId="0" borderId="56" xfId="46" applyNumberFormat="1" applyFont="1" applyFill="1" applyBorder="1" applyAlignment="1">
      <alignment/>
    </xf>
    <xf numFmtId="165" fontId="38" fillId="0" borderId="57" xfId="46" applyNumberFormat="1" applyFont="1" applyFill="1" applyBorder="1" applyAlignment="1">
      <alignment/>
    </xf>
    <xf numFmtId="165" fontId="38" fillId="42" borderId="56" xfId="46" applyNumberFormat="1" applyFont="1" applyFill="1" applyBorder="1" applyAlignment="1">
      <alignment/>
    </xf>
    <xf numFmtId="165" fontId="38" fillId="42" borderId="57" xfId="46" applyNumberFormat="1" applyFont="1" applyFill="1" applyBorder="1" applyAlignment="1">
      <alignment/>
    </xf>
    <xf numFmtId="0" fontId="39" fillId="42" borderId="15" xfId="0" applyFont="1" applyFill="1" applyBorder="1" applyAlignment="1">
      <alignment horizontal="right"/>
    </xf>
    <xf numFmtId="165" fontId="40" fillId="42" borderId="33" xfId="46" applyNumberFormat="1" applyFont="1" applyFill="1" applyBorder="1" applyAlignment="1">
      <alignment/>
    </xf>
    <xf numFmtId="165" fontId="40" fillId="42" borderId="46" xfId="46" applyNumberFormat="1" applyFont="1" applyFill="1" applyBorder="1" applyAlignment="1">
      <alignment/>
    </xf>
    <xf numFmtId="165" fontId="40" fillId="42" borderId="50" xfId="46" applyNumberFormat="1" applyFont="1" applyFill="1" applyBorder="1" applyAlignment="1">
      <alignment/>
    </xf>
    <xf numFmtId="165" fontId="40" fillId="42" borderId="53" xfId="46" applyNumberFormat="1" applyFont="1" applyFill="1" applyBorder="1" applyAlignment="1">
      <alignment/>
    </xf>
    <xf numFmtId="0" fontId="41" fillId="42" borderId="19" xfId="0" applyFont="1" applyFill="1" applyBorder="1" applyAlignment="1">
      <alignment horizontal="right"/>
    </xf>
    <xf numFmtId="165" fontId="42" fillId="42" borderId="58" xfId="46" applyNumberFormat="1" applyFont="1" applyFill="1" applyBorder="1" applyAlignment="1">
      <alignment/>
    </xf>
    <xf numFmtId="165" fontId="42" fillId="42" borderId="17" xfId="46" applyNumberFormat="1" applyFont="1" applyFill="1" applyBorder="1" applyAlignment="1">
      <alignment/>
    </xf>
    <xf numFmtId="0" fontId="41" fillId="42" borderId="10" xfId="0" applyFont="1" applyFill="1" applyBorder="1" applyAlignment="1">
      <alignment horizontal="right"/>
    </xf>
    <xf numFmtId="165" fontId="42" fillId="42" borderId="53" xfId="46" applyNumberFormat="1" applyFont="1" applyFill="1" applyBorder="1" applyAlignment="1">
      <alignment/>
    </xf>
    <xf numFmtId="165" fontId="42" fillId="42" borderId="49" xfId="46" applyNumberFormat="1" applyFont="1" applyFill="1" applyBorder="1" applyAlignment="1">
      <alignment/>
    </xf>
    <xf numFmtId="0" fontId="41" fillId="42" borderId="15" xfId="0" applyFont="1" applyFill="1" applyBorder="1" applyAlignment="1">
      <alignment horizontal="right"/>
    </xf>
    <xf numFmtId="165" fontId="42" fillId="42" borderId="33" xfId="46" applyNumberFormat="1" applyFont="1" applyFill="1" applyBorder="1" applyAlignment="1">
      <alignment/>
    </xf>
    <xf numFmtId="165" fontId="42" fillId="42" borderId="50" xfId="46" applyNumberFormat="1" applyFont="1" applyFill="1" applyBorder="1" applyAlignment="1">
      <alignment/>
    </xf>
    <xf numFmtId="165" fontId="38" fillId="0" borderId="33" xfId="0" applyNumberFormat="1" applyFont="1" applyBorder="1" applyAlignment="1">
      <alignment/>
    </xf>
    <xf numFmtId="0" fontId="43" fillId="43" borderId="15" xfId="0" applyFont="1" applyFill="1" applyBorder="1" applyAlignment="1">
      <alignment horizontal="center"/>
    </xf>
    <xf numFmtId="0" fontId="44" fillId="43" borderId="50" xfId="0" applyFont="1" applyFill="1" applyBorder="1" applyAlignment="1">
      <alignment horizontal="center"/>
    </xf>
    <xf numFmtId="165" fontId="43" fillId="43" borderId="33" xfId="46" applyNumberFormat="1" applyFont="1" applyFill="1" applyBorder="1" applyAlignment="1">
      <alignment horizontal="center"/>
    </xf>
    <xf numFmtId="165" fontId="43" fillId="43" borderId="50" xfId="46" applyNumberFormat="1" applyFont="1" applyFill="1" applyBorder="1" applyAlignment="1">
      <alignment horizontal="center"/>
    </xf>
    <xf numFmtId="165" fontId="43" fillId="43" borderId="57" xfId="46" applyNumberFormat="1" applyFont="1" applyFill="1" applyBorder="1" applyAlignment="1">
      <alignment horizontal="center"/>
    </xf>
    <xf numFmtId="0" fontId="35" fillId="36" borderId="53" xfId="0" applyFont="1" applyFill="1" applyBorder="1" applyAlignment="1">
      <alignment/>
    </xf>
    <xf numFmtId="0" fontId="43" fillId="43" borderId="19" xfId="0" applyFont="1" applyFill="1" applyBorder="1" applyAlignment="1">
      <alignment horizontal="center"/>
    </xf>
    <xf numFmtId="0" fontId="44" fillId="43" borderId="17" xfId="0" applyFont="1" applyFill="1" applyBorder="1" applyAlignment="1">
      <alignment horizontal="center"/>
    </xf>
    <xf numFmtId="165" fontId="43" fillId="43" borderId="58" xfId="46" applyNumberFormat="1" applyFont="1" applyFill="1" applyBorder="1" applyAlignment="1">
      <alignment horizontal="center"/>
    </xf>
    <xf numFmtId="165" fontId="43" fillId="43" borderId="17" xfId="46" applyNumberFormat="1" applyFont="1" applyFill="1" applyBorder="1" applyAlignment="1">
      <alignment horizontal="center"/>
    </xf>
    <xf numFmtId="0" fontId="43" fillId="36" borderId="58" xfId="0" applyFont="1" applyFill="1" applyBorder="1" applyAlignment="1">
      <alignment horizontal="center"/>
    </xf>
    <xf numFmtId="0" fontId="112" fillId="0" borderId="11" xfId="0" applyFont="1" applyBorder="1" applyAlignment="1">
      <alignment horizontal="center"/>
    </xf>
    <xf numFmtId="0" fontId="113" fillId="0" borderId="0" xfId="0" applyFont="1" applyAlignment="1">
      <alignment/>
    </xf>
    <xf numFmtId="0" fontId="112" fillId="0" borderId="11" xfId="0" applyFont="1" applyBorder="1" applyAlignment="1">
      <alignment horizontal="right" vertical="center" indent="2"/>
    </xf>
    <xf numFmtId="0" fontId="112" fillId="0" borderId="11" xfId="0" applyFont="1" applyBorder="1" applyAlignment="1">
      <alignment horizontal="center" vertical="center" wrapText="1"/>
    </xf>
    <xf numFmtId="0" fontId="113" fillId="0" borderId="11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/>
    </xf>
    <xf numFmtId="0" fontId="40" fillId="44" borderId="11" xfId="0" applyFont="1" applyFill="1" applyBorder="1" applyAlignment="1">
      <alignment/>
    </xf>
    <xf numFmtId="0" fontId="40" fillId="44" borderId="11" xfId="0" applyFont="1" applyFill="1" applyBorder="1" applyAlignment="1">
      <alignment horizontal="left"/>
    </xf>
    <xf numFmtId="0" fontId="48" fillId="44" borderId="11" xfId="0" applyFont="1" applyFill="1" applyBorder="1" applyAlignment="1">
      <alignment horizontal="left" indent="1"/>
    </xf>
    <xf numFmtId="0" fontId="40" fillId="19" borderId="11" xfId="0" applyFont="1" applyFill="1" applyBorder="1" applyAlignment="1">
      <alignment horizontal="left"/>
    </xf>
    <xf numFmtId="0" fontId="40" fillId="19" borderId="11" xfId="0" applyFont="1" applyFill="1" applyBorder="1" applyAlignment="1">
      <alignment/>
    </xf>
    <xf numFmtId="0" fontId="48" fillId="19" borderId="11" xfId="0" applyFont="1" applyFill="1" applyBorder="1" applyAlignment="1">
      <alignment horizontal="left" indent="1"/>
    </xf>
    <xf numFmtId="0" fontId="48" fillId="19" borderId="11" xfId="0" applyFont="1" applyFill="1" applyBorder="1" applyAlignment="1">
      <alignment horizontal="left"/>
    </xf>
    <xf numFmtId="0" fontId="48" fillId="19" borderId="11" xfId="0" applyFont="1" applyFill="1" applyBorder="1" applyAlignment="1">
      <alignment/>
    </xf>
    <xf numFmtId="164" fontId="46" fillId="0" borderId="11" xfId="0" applyNumberFormat="1" applyFont="1" applyFill="1" applyBorder="1" applyAlignment="1">
      <alignment horizontal="right"/>
    </xf>
    <xf numFmtId="164" fontId="46" fillId="0" borderId="11" xfId="45" applyNumberFormat="1" applyFont="1" applyFill="1" applyBorder="1" applyAlignment="1">
      <alignment/>
    </xf>
    <xf numFmtId="164" fontId="112" fillId="0" borderId="11" xfId="0" applyNumberFormat="1" applyFont="1" applyFill="1" applyBorder="1" applyAlignment="1">
      <alignment/>
    </xf>
    <xf numFmtId="0" fontId="4" fillId="33" borderId="59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7" fontId="46" fillId="0" borderId="11" xfId="46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64" fontId="112" fillId="0" borderId="11" xfId="0" applyNumberFormat="1" applyFont="1" applyFill="1" applyBorder="1" applyAlignment="1">
      <alignment horizontal="right"/>
    </xf>
    <xf numFmtId="3" fontId="112" fillId="0" borderId="11" xfId="0" applyNumberFormat="1" applyFont="1" applyFill="1" applyBorder="1" applyAlignment="1">
      <alignment horizontal="right"/>
    </xf>
    <xf numFmtId="3" fontId="112" fillId="0" borderId="11" xfId="0" applyNumberFormat="1" applyFont="1" applyFill="1" applyBorder="1" applyAlignment="1">
      <alignment horizontal="right" vertical="center"/>
    </xf>
    <xf numFmtId="164" fontId="112" fillId="0" borderId="11" xfId="0" applyNumberFormat="1" applyFont="1" applyFill="1" applyBorder="1" applyAlignment="1">
      <alignment horizontal="right" indent="2"/>
    </xf>
    <xf numFmtId="0" fontId="2" fillId="0" borderId="11" xfId="0" applyFont="1" applyFill="1" applyBorder="1" applyAlignment="1">
      <alignment horizontal="center"/>
    </xf>
    <xf numFmtId="164" fontId="46" fillId="0" borderId="11" xfId="0" applyNumberFormat="1" applyFont="1" applyFill="1" applyBorder="1" applyAlignment="1">
      <alignment horizontal="center"/>
    </xf>
    <xf numFmtId="164" fontId="46" fillId="0" borderId="11" xfId="46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wrapText="1"/>
    </xf>
    <xf numFmtId="0" fontId="112" fillId="0" borderId="11" xfId="0" applyFont="1" applyBorder="1" applyAlignment="1">
      <alignment horizontal="center" vertical="center"/>
    </xf>
    <xf numFmtId="0" fontId="112" fillId="0" borderId="11" xfId="0" applyFont="1" applyFill="1" applyBorder="1" applyAlignment="1">
      <alignment horizontal="left" vertical="center" wrapText="1"/>
    </xf>
    <xf numFmtId="0" fontId="112" fillId="0" borderId="11" xfId="0" applyFont="1" applyBorder="1" applyAlignment="1">
      <alignment horizontal="left" vertical="center"/>
    </xf>
    <xf numFmtId="3" fontId="31" fillId="0" borderId="11" xfId="0" applyNumberFormat="1" applyFont="1" applyFill="1" applyBorder="1" applyAlignment="1">
      <alignment/>
    </xf>
    <xf numFmtId="3" fontId="31" fillId="0" borderId="11" xfId="59" applyNumberFormat="1" applyFont="1" applyFill="1" applyBorder="1">
      <alignment/>
      <protection/>
    </xf>
    <xf numFmtId="3" fontId="114" fillId="0" borderId="11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 horizontal="center" vertical="center" wrapText="1"/>
    </xf>
    <xf numFmtId="3" fontId="50" fillId="0" borderId="11" xfId="46" applyNumberFormat="1" applyFont="1" applyFill="1" applyBorder="1" applyAlignment="1">
      <alignment/>
    </xf>
    <xf numFmtId="3" fontId="114" fillId="0" borderId="11" xfId="42" applyNumberFormat="1" applyFont="1" applyFill="1" applyBorder="1" applyAlignment="1">
      <alignment/>
    </xf>
    <xf numFmtId="3" fontId="115" fillId="0" borderId="11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1" fillId="0" borderId="23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165" fontId="38" fillId="0" borderId="11" xfId="46" applyNumberFormat="1" applyFont="1" applyFill="1" applyBorder="1" applyAlignment="1">
      <alignment/>
    </xf>
    <xf numFmtId="3" fontId="103" fillId="0" borderId="0" xfId="0" applyNumberFormat="1" applyFont="1" applyFill="1" applyAlignment="1">
      <alignment/>
    </xf>
    <xf numFmtId="37" fontId="38" fillId="0" borderId="11" xfId="46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99" fillId="7" borderId="11" xfId="0" applyFont="1" applyFill="1" applyBorder="1" applyAlignment="1">
      <alignment horizontal="center" vertical="center"/>
    </xf>
    <xf numFmtId="0" fontId="99" fillId="5" borderId="11" xfId="0" applyFont="1" applyFill="1" applyBorder="1" applyAlignment="1">
      <alignment horizontal="center" vertical="center"/>
    </xf>
    <xf numFmtId="0" fontId="99" fillId="2" borderId="11" xfId="0" applyFont="1" applyFill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17" fillId="0" borderId="60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117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2" fontId="117" fillId="0" borderId="11" xfId="0" applyNumberFormat="1" applyFont="1" applyBorder="1" applyAlignment="1">
      <alignment horizontal="center" vertical="center"/>
    </xf>
    <xf numFmtId="2" fontId="117" fillId="0" borderId="60" xfId="0" applyNumberFormat="1" applyFont="1" applyBorder="1" applyAlignment="1">
      <alignment horizontal="center" vertical="center"/>
    </xf>
    <xf numFmtId="0" fontId="99" fillId="0" borderId="11" xfId="0" applyFont="1" applyBorder="1" applyAlignment="1">
      <alignment vertical="center"/>
    </xf>
    <xf numFmtId="0" fontId="99" fillId="0" borderId="11" xfId="0" applyFont="1" applyBorder="1" applyAlignment="1">
      <alignment horizontal="center" vertical="center"/>
    </xf>
    <xf numFmtId="0" fontId="116" fillId="0" borderId="0" xfId="0" applyFont="1" applyAlignment="1">
      <alignment/>
    </xf>
    <xf numFmtId="0" fontId="99" fillId="0" borderId="11" xfId="0" applyFont="1" applyBorder="1" applyAlignment="1">
      <alignment horizontal="center" vertical="center"/>
    </xf>
    <xf numFmtId="0" fontId="118" fillId="0" borderId="0" xfId="0" applyFont="1" applyAlignment="1">
      <alignment/>
    </xf>
    <xf numFmtId="0" fontId="56" fillId="0" borderId="0" xfId="0" applyFont="1" applyAlignment="1">
      <alignment/>
    </xf>
    <xf numFmtId="0" fontId="118" fillId="0" borderId="11" xfId="0" applyFont="1" applyBorder="1" applyAlignment="1">
      <alignment/>
    </xf>
    <xf numFmtId="0" fontId="118" fillId="0" borderId="22" xfId="0" applyFont="1" applyBorder="1" applyAlignment="1">
      <alignment/>
    </xf>
    <xf numFmtId="0" fontId="118" fillId="0" borderId="18" xfId="0" applyFont="1" applyBorder="1" applyAlignment="1">
      <alignment/>
    </xf>
    <xf numFmtId="0" fontId="118" fillId="43" borderId="11" xfId="0" applyFont="1" applyFill="1" applyBorder="1" applyAlignment="1">
      <alignment/>
    </xf>
    <xf numFmtId="0" fontId="118" fillId="43" borderId="22" xfId="0" applyFont="1" applyFill="1" applyBorder="1" applyAlignment="1">
      <alignment/>
    </xf>
    <xf numFmtId="0" fontId="118" fillId="43" borderId="18" xfId="0" applyFont="1" applyFill="1" applyBorder="1" applyAlignment="1">
      <alignment/>
    </xf>
    <xf numFmtId="0" fontId="56" fillId="43" borderId="11" xfId="0" applyFont="1" applyFill="1" applyBorder="1" applyAlignment="1">
      <alignment horizontal="left"/>
    </xf>
    <xf numFmtId="3" fontId="56" fillId="43" borderId="11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23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6" fillId="43" borderId="11" xfId="0" applyFont="1" applyFill="1" applyBorder="1" applyAlignment="1">
      <alignment horizontal="center"/>
    </xf>
    <xf numFmtId="0" fontId="56" fillId="43" borderId="23" xfId="0" applyFont="1" applyFill="1" applyBorder="1" applyAlignment="1">
      <alignment horizontal="center"/>
    </xf>
    <xf numFmtId="0" fontId="118" fillId="43" borderId="10" xfId="0" applyFont="1" applyFill="1" applyBorder="1" applyAlignment="1">
      <alignment/>
    </xf>
    <xf numFmtId="3" fontId="118" fillId="43" borderId="11" xfId="0" applyNumberFormat="1" applyFont="1" applyFill="1" applyBorder="1" applyAlignment="1">
      <alignment/>
    </xf>
    <xf numFmtId="3" fontId="118" fillId="43" borderId="16" xfId="0" applyNumberFormat="1" applyFont="1" applyFill="1" applyBorder="1" applyAlignment="1">
      <alignment/>
    </xf>
    <xf numFmtId="0" fontId="118" fillId="0" borderId="16" xfId="0" applyFont="1" applyBorder="1" applyAlignment="1">
      <alignment/>
    </xf>
    <xf numFmtId="0" fontId="118" fillId="0" borderId="10" xfId="0" applyFont="1" applyBorder="1" applyAlignment="1">
      <alignment/>
    </xf>
    <xf numFmtId="3" fontId="56" fillId="43" borderId="16" xfId="0" applyNumberFormat="1" applyFont="1" applyFill="1" applyBorder="1" applyAlignment="1">
      <alignment/>
    </xf>
    <xf numFmtId="0" fontId="119" fillId="0" borderId="11" xfId="0" applyFont="1" applyBorder="1" applyAlignment="1">
      <alignment horizontal="center"/>
    </xf>
    <xf numFmtId="0" fontId="119" fillId="0" borderId="22" xfId="0" applyFont="1" applyBorder="1" applyAlignment="1">
      <alignment horizontal="center"/>
    </xf>
    <xf numFmtId="0" fontId="119" fillId="0" borderId="18" xfId="0" applyFont="1" applyBorder="1" applyAlignment="1">
      <alignment horizontal="center"/>
    </xf>
    <xf numFmtId="0" fontId="99" fillId="0" borderId="11" xfId="0" applyFont="1" applyFill="1" applyBorder="1" applyAlignment="1">
      <alignment horizontal="left" vertical="center"/>
    </xf>
    <xf numFmtId="4" fontId="99" fillId="0" borderId="11" xfId="0" applyNumberFormat="1" applyFont="1" applyBorder="1" applyAlignment="1">
      <alignment/>
    </xf>
    <xf numFmtId="0" fontId="99" fillId="0" borderId="11" xfId="0" applyFont="1" applyBorder="1" applyAlignment="1">
      <alignment horizontal="left"/>
    </xf>
    <xf numFmtId="0" fontId="99" fillId="0" borderId="11" xfId="0" applyFont="1" applyBorder="1" applyAlignment="1">
      <alignment horizontal="left" vertical="center"/>
    </xf>
    <xf numFmtId="0" fontId="99" fillId="0" borderId="12" xfId="0" applyFont="1" applyBorder="1" applyAlignment="1">
      <alignment/>
    </xf>
    <xf numFmtId="4" fontId="99" fillId="0" borderId="11" xfId="0" applyNumberFormat="1" applyFont="1" applyFill="1" applyBorder="1" applyAlignment="1">
      <alignment/>
    </xf>
    <xf numFmtId="3" fontId="99" fillId="0" borderId="16" xfId="0" applyNumberFormat="1" applyFont="1" applyFill="1" applyBorder="1" applyAlignment="1">
      <alignment/>
    </xf>
    <xf numFmtId="0" fontId="99" fillId="0" borderId="13" xfId="0" applyFont="1" applyBorder="1" applyAlignment="1">
      <alignment horizontal="center" vertical="center"/>
    </xf>
    <xf numFmtId="3" fontId="99" fillId="0" borderId="14" xfId="0" applyNumberFormat="1" applyFont="1" applyBorder="1" applyAlignment="1">
      <alignment/>
    </xf>
    <xf numFmtId="4" fontId="99" fillId="0" borderId="14" xfId="0" applyNumberFormat="1" applyFont="1" applyBorder="1" applyAlignment="1">
      <alignment/>
    </xf>
    <xf numFmtId="4" fontId="99" fillId="0" borderId="20" xfId="0" applyNumberFormat="1" applyFont="1" applyBorder="1" applyAlignment="1">
      <alignment/>
    </xf>
    <xf numFmtId="0" fontId="99" fillId="0" borderId="10" xfId="0" applyFont="1" applyBorder="1" applyAlignment="1">
      <alignment horizontal="center" vertical="center"/>
    </xf>
    <xf numFmtId="4" fontId="99" fillId="0" borderId="16" xfId="0" applyNumberFormat="1" applyFont="1" applyBorder="1" applyAlignment="1">
      <alignment/>
    </xf>
    <xf numFmtId="0" fontId="99" fillId="0" borderId="59" xfId="0" applyFont="1" applyBorder="1" applyAlignment="1">
      <alignment horizontal="center" vertical="center"/>
    </xf>
    <xf numFmtId="3" fontId="99" fillId="0" borderId="12" xfId="0" applyNumberFormat="1" applyFont="1" applyBorder="1" applyAlignment="1">
      <alignment/>
    </xf>
    <xf numFmtId="4" fontId="99" fillId="0" borderId="12" xfId="0" applyNumberFormat="1" applyFont="1" applyBorder="1" applyAlignment="1">
      <alignment/>
    </xf>
    <xf numFmtId="0" fontId="98" fillId="0" borderId="14" xfId="0" applyFont="1" applyFill="1" applyBorder="1" applyAlignment="1">
      <alignment horizontal="center" vertical="center"/>
    </xf>
    <xf numFmtId="0" fontId="98" fillId="0" borderId="14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3" fontId="24" fillId="45" borderId="11" xfId="59" applyNumberFormat="1" applyFont="1" applyFill="1" applyBorder="1">
      <alignment/>
      <protection/>
    </xf>
    <xf numFmtId="3" fontId="98" fillId="0" borderId="0" xfId="0" applyNumberFormat="1" applyFont="1" applyBorder="1" applyAlignment="1">
      <alignment horizontal="center"/>
    </xf>
    <xf numFmtId="3" fontId="98" fillId="0" borderId="48" xfId="0" applyNumberFormat="1" applyFont="1" applyBorder="1" applyAlignment="1">
      <alignment horizontal="right" vertical="center" wrapText="1"/>
    </xf>
    <xf numFmtId="3" fontId="98" fillId="0" borderId="61" xfId="0" applyNumberFormat="1" applyFont="1" applyBorder="1" applyAlignment="1">
      <alignment horizontal="right" vertical="center" wrapText="1"/>
    </xf>
    <xf numFmtId="3" fontId="98" fillId="0" borderId="48" xfId="0" applyNumberFormat="1" applyFont="1" applyBorder="1" applyAlignment="1">
      <alignment horizontal="right" vertical="center"/>
    </xf>
    <xf numFmtId="3" fontId="98" fillId="0" borderId="27" xfId="0" applyNumberFormat="1" applyFont="1" applyBorder="1" applyAlignment="1">
      <alignment horizontal="right" vertical="center"/>
    </xf>
    <xf numFmtId="3" fontId="98" fillId="0" borderId="61" xfId="0" applyNumberFormat="1" applyFont="1" applyBorder="1" applyAlignment="1">
      <alignment horizontal="right" vertical="center"/>
    </xf>
    <xf numFmtId="3" fontId="101" fillId="37" borderId="56" xfId="0" applyNumberFormat="1" applyFont="1" applyFill="1" applyBorder="1" applyAlignment="1">
      <alignment horizontal="center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31" fillId="45" borderId="11" xfId="0" applyNumberFormat="1" applyFont="1" applyFill="1" applyBorder="1" applyAlignment="1">
      <alignment/>
    </xf>
    <xf numFmtId="165" fontId="38" fillId="45" borderId="53" xfId="46" applyNumberFormat="1" applyFont="1" applyFill="1" applyBorder="1" applyAlignment="1">
      <alignment/>
    </xf>
    <xf numFmtId="165" fontId="38" fillId="45" borderId="49" xfId="46" applyNumberFormat="1" applyFont="1" applyFill="1" applyBorder="1" applyAlignment="1">
      <alignment/>
    </xf>
    <xf numFmtId="3" fontId="99" fillId="45" borderId="11" xfId="0" applyNumberFormat="1" applyFont="1" applyFill="1" applyBorder="1" applyAlignment="1">
      <alignment/>
    </xf>
    <xf numFmtId="3" fontId="114" fillId="45" borderId="11" xfId="0" applyNumberFormat="1" applyFont="1" applyFill="1" applyBorder="1" applyAlignment="1">
      <alignment/>
    </xf>
    <xf numFmtId="165" fontId="38" fillId="45" borderId="56" xfId="46" applyNumberFormat="1" applyFont="1" applyFill="1" applyBorder="1" applyAlignment="1">
      <alignment/>
    </xf>
    <xf numFmtId="165" fontId="38" fillId="45" borderId="57" xfId="46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 textRotation="90" wrapText="1"/>
    </xf>
    <xf numFmtId="0" fontId="109" fillId="4" borderId="11" xfId="0" applyFont="1" applyFill="1" applyBorder="1" applyAlignment="1">
      <alignment horizontal="left" vertical="center" wrapText="1"/>
    </xf>
    <xf numFmtId="3" fontId="109" fillId="4" borderId="11" xfId="0" applyNumberFormat="1" applyFont="1" applyFill="1" applyBorder="1" applyAlignment="1">
      <alignment horizontal="center" textRotation="90"/>
    </xf>
    <xf numFmtId="3" fontId="109" fillId="4" borderId="11" xfId="0" applyNumberFormat="1" applyFont="1" applyFill="1" applyBorder="1" applyAlignment="1">
      <alignment horizontal="center" textRotation="90" wrapText="1"/>
    </xf>
    <xf numFmtId="3" fontId="17" fillId="4" borderId="11" xfId="0" applyNumberFormat="1" applyFont="1" applyFill="1" applyBorder="1" applyAlignment="1">
      <alignment horizontal="center" textRotation="90" wrapText="1"/>
    </xf>
    <xf numFmtId="3" fontId="17" fillId="4" borderId="11" xfId="0" applyNumberFormat="1" applyFont="1" applyFill="1" applyBorder="1" applyAlignment="1">
      <alignment horizontal="center" textRotation="90"/>
    </xf>
    <xf numFmtId="3" fontId="17" fillId="4" borderId="11" xfId="45" applyNumberFormat="1" applyFont="1" applyFill="1" applyBorder="1" applyAlignment="1">
      <alignment horizontal="center" textRotation="90"/>
    </xf>
    <xf numFmtId="3" fontId="17" fillId="4" borderId="11" xfId="59" applyNumberFormat="1" applyFont="1" applyFill="1" applyBorder="1" applyAlignment="1">
      <alignment horizontal="center" textRotation="90"/>
      <protection/>
    </xf>
    <xf numFmtId="3" fontId="98" fillId="4" borderId="11" xfId="0" applyNumberFormat="1" applyFont="1" applyFill="1" applyBorder="1" applyAlignment="1">
      <alignment horizontal="center" textRotation="90"/>
    </xf>
    <xf numFmtId="3" fontId="99" fillId="4" borderId="11" xfId="0" applyNumberFormat="1" applyFont="1" applyFill="1" applyBorder="1" applyAlignment="1">
      <alignment horizontal="center" textRotation="90"/>
    </xf>
    <xf numFmtId="3" fontId="98" fillId="0" borderId="11" xfId="0" applyNumberFormat="1" applyFont="1" applyBorder="1" applyAlignment="1">
      <alignment horizontal="center" vertical="center"/>
    </xf>
    <xf numFmtId="3" fontId="98" fillId="0" borderId="11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left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 wrapText="1"/>
    </xf>
    <xf numFmtId="3" fontId="104" fillId="0" borderId="0" xfId="0" applyNumberFormat="1" applyFont="1" applyBorder="1" applyAlignment="1">
      <alignment horizontal="right" vertical="center"/>
    </xf>
    <xf numFmtId="3" fontId="96" fillId="0" borderId="32" xfId="0" applyNumberFormat="1" applyFont="1" applyBorder="1" applyAlignment="1">
      <alignment/>
    </xf>
    <xf numFmtId="3" fontId="99" fillId="0" borderId="0" xfId="0" applyNumberFormat="1" applyFont="1" applyFill="1" applyBorder="1" applyAlignment="1">
      <alignment/>
    </xf>
    <xf numFmtId="3" fontId="98" fillId="0" borderId="12" xfId="0" applyNumberFormat="1" applyFont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3" fontId="98" fillId="0" borderId="11" xfId="0" applyNumberFormat="1" applyFont="1" applyFill="1" applyBorder="1" applyAlignment="1">
      <alignment horizontal="left" vertical="center" wrapText="1"/>
    </xf>
    <xf numFmtId="3" fontId="98" fillId="36" borderId="11" xfId="0" applyNumberFormat="1" applyFont="1" applyFill="1" applyBorder="1" applyAlignment="1">
      <alignment horizontal="center" vertical="center" wrapText="1"/>
    </xf>
    <xf numFmtId="3" fontId="98" fillId="0" borderId="22" xfId="0" applyNumberFormat="1" applyFont="1" applyFill="1" applyBorder="1" applyAlignment="1">
      <alignment horizontal="left" vertical="center" wrapText="1"/>
    </xf>
    <xf numFmtId="3" fontId="98" fillId="0" borderId="12" xfId="0" applyNumberFormat="1" applyFont="1" applyFill="1" applyBorder="1" applyAlignment="1">
      <alignment horizontal="center" vertical="center" wrapText="1"/>
    </xf>
    <xf numFmtId="3" fontId="98" fillId="36" borderId="62" xfId="0" applyNumberFormat="1" applyFont="1" applyFill="1" applyBorder="1" applyAlignment="1">
      <alignment horizontal="center" vertical="center" wrapText="1"/>
    </xf>
    <xf numFmtId="3" fontId="31" fillId="45" borderId="11" xfId="59" applyNumberFormat="1" applyFont="1" applyFill="1" applyBorder="1">
      <alignment/>
      <protection/>
    </xf>
    <xf numFmtId="3" fontId="31" fillId="0" borderId="12" xfId="0" applyNumberFormat="1" applyFont="1" applyFill="1" applyBorder="1" applyAlignment="1">
      <alignment/>
    </xf>
    <xf numFmtId="3" fontId="120" fillId="36" borderId="62" xfId="0" applyNumberFormat="1" applyFont="1" applyFill="1" applyBorder="1" applyAlignment="1">
      <alignment horizontal="center" vertical="center"/>
    </xf>
    <xf numFmtId="3" fontId="99" fillId="0" borderId="0" xfId="0" applyNumberFormat="1" applyFont="1" applyFill="1" applyAlignment="1">
      <alignment/>
    </xf>
    <xf numFmtId="0" fontId="120" fillId="0" borderId="11" xfId="0" applyFont="1" applyFill="1" applyBorder="1" applyAlignment="1">
      <alignment/>
    </xf>
    <xf numFmtId="3" fontId="120" fillId="0" borderId="11" xfId="0" applyNumberFormat="1" applyFont="1" applyFill="1" applyBorder="1" applyAlignment="1">
      <alignment/>
    </xf>
    <xf numFmtId="3" fontId="120" fillId="0" borderId="22" xfId="0" applyNumberFormat="1" applyFont="1" applyFill="1" applyBorder="1" applyAlignment="1">
      <alignment/>
    </xf>
    <xf numFmtId="3" fontId="120" fillId="0" borderId="18" xfId="0" applyNumberFormat="1" applyFont="1" applyFill="1" applyBorder="1" applyAlignment="1">
      <alignment/>
    </xf>
    <xf numFmtId="0" fontId="120" fillId="0" borderId="22" xfId="0" applyFont="1" applyFill="1" applyBorder="1" applyAlignment="1">
      <alignment/>
    </xf>
    <xf numFmtId="0" fontId="120" fillId="0" borderId="0" xfId="0" applyFont="1" applyFill="1" applyAlignment="1">
      <alignment/>
    </xf>
    <xf numFmtId="3" fontId="120" fillId="0" borderId="12" xfId="0" applyNumberFormat="1" applyFont="1" applyFill="1" applyBorder="1" applyAlignment="1">
      <alignment/>
    </xf>
    <xf numFmtId="3" fontId="120" fillId="0" borderId="11" xfId="0" applyNumberFormat="1" applyFont="1" applyFill="1" applyBorder="1" applyAlignment="1">
      <alignment horizontal="center" vertical="center"/>
    </xf>
    <xf numFmtId="3" fontId="120" fillId="0" borderId="22" xfId="0" applyNumberFormat="1" applyFont="1" applyFill="1" applyBorder="1" applyAlignment="1">
      <alignment horizontal="center" vertical="center"/>
    </xf>
    <xf numFmtId="3" fontId="98" fillId="0" borderId="23" xfId="59" applyNumberFormat="1" applyFont="1" applyFill="1" applyBorder="1" applyAlignment="1">
      <alignment horizontal="center" vertical="center"/>
      <protection/>
    </xf>
    <xf numFmtId="3" fontId="98" fillId="0" borderId="23" xfId="59" applyNumberFormat="1" applyFont="1" applyFill="1" applyBorder="1" applyAlignment="1">
      <alignment horizontal="center" vertical="center" wrapText="1"/>
      <protection/>
    </xf>
    <xf numFmtId="170" fontId="98" fillId="0" borderId="23" xfId="59" applyNumberFormat="1" applyFont="1" applyFill="1" applyBorder="1" applyAlignment="1">
      <alignment horizontal="center" vertical="center"/>
      <protection/>
    </xf>
    <xf numFmtId="3" fontId="120" fillId="0" borderId="11" xfId="59" applyNumberFormat="1" applyFont="1" applyFill="1" applyBorder="1" applyAlignment="1">
      <alignment horizontal="center"/>
      <protection/>
    </xf>
    <xf numFmtId="3" fontId="120" fillId="0" borderId="11" xfId="59" applyNumberFormat="1" applyFont="1" applyFill="1" applyBorder="1" applyAlignment="1">
      <alignment horizontal="left"/>
      <protection/>
    </xf>
    <xf numFmtId="3" fontId="120" fillId="0" borderId="11" xfId="59" applyNumberFormat="1" applyFont="1" applyFill="1" applyBorder="1">
      <alignment/>
      <protection/>
    </xf>
    <xf numFmtId="3" fontId="120" fillId="0" borderId="11" xfId="59" applyNumberFormat="1" applyFont="1" applyFill="1" applyBorder="1" applyAlignment="1">
      <alignment horizontal="left" vertical="center"/>
      <protection/>
    </xf>
    <xf numFmtId="4" fontId="120" fillId="0" borderId="11" xfId="59" applyNumberFormat="1" applyFont="1" applyFill="1" applyBorder="1" applyAlignment="1">
      <alignment horizontal="left"/>
      <protection/>
    </xf>
    <xf numFmtId="3" fontId="120" fillId="0" borderId="12" xfId="59" applyNumberFormat="1" applyFont="1" applyFill="1" applyBorder="1">
      <alignment/>
      <protection/>
    </xf>
    <xf numFmtId="3" fontId="99" fillId="0" borderId="0" xfId="59" applyNumberFormat="1" applyFont="1" applyFill="1" applyBorder="1">
      <alignment/>
      <protection/>
    </xf>
    <xf numFmtId="3" fontId="120" fillId="0" borderId="0" xfId="59" applyNumberFormat="1" applyFont="1" applyFill="1" applyBorder="1" applyAlignment="1">
      <alignment horizontal="center"/>
      <protection/>
    </xf>
    <xf numFmtId="3" fontId="120" fillId="0" borderId="0" xfId="59" applyNumberFormat="1" applyFont="1" applyFill="1" applyBorder="1" applyAlignment="1">
      <alignment horizontal="left"/>
      <protection/>
    </xf>
    <xf numFmtId="3" fontId="120" fillId="0" borderId="0" xfId="59" applyNumberFormat="1" applyFont="1" applyFill="1" applyBorder="1">
      <alignment/>
      <protection/>
    </xf>
    <xf numFmtId="0" fontId="120" fillId="0" borderId="11" xfId="0" applyFont="1" applyFill="1" applyBorder="1" applyAlignment="1">
      <alignment horizontal="left" vertical="center" wrapText="1"/>
    </xf>
    <xf numFmtId="0" fontId="120" fillId="0" borderId="22" xfId="0" applyFont="1" applyFill="1" applyBorder="1" applyAlignment="1">
      <alignment horizontal="left" vertical="center" wrapText="1"/>
    </xf>
    <xf numFmtId="0" fontId="120" fillId="0" borderId="11" xfId="0" applyFont="1" applyFill="1" applyBorder="1" applyAlignment="1">
      <alignment horizontal="center"/>
    </xf>
    <xf numFmtId="3" fontId="120" fillId="0" borderId="11" xfId="59" applyNumberFormat="1" applyFont="1" applyFill="1" applyBorder="1" applyAlignment="1">
      <alignment horizontal="right"/>
      <protection/>
    </xf>
    <xf numFmtId="165" fontId="120" fillId="0" borderId="11" xfId="46" applyNumberFormat="1" applyFont="1" applyFill="1" applyBorder="1" applyAlignment="1">
      <alignment/>
    </xf>
    <xf numFmtId="165" fontId="120" fillId="0" borderId="0" xfId="46" applyNumberFormat="1" applyFont="1" applyFill="1" applyBorder="1" applyAlignment="1">
      <alignment/>
    </xf>
    <xf numFmtId="0" fontId="120" fillId="0" borderId="11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horizontal="left" vertical="center" wrapText="1"/>
    </xf>
    <xf numFmtId="3" fontId="120" fillId="36" borderId="62" xfId="59" applyNumberFormat="1" applyFont="1" applyFill="1" applyBorder="1">
      <alignment/>
      <protection/>
    </xf>
    <xf numFmtId="3" fontId="120" fillId="36" borderId="62" xfId="0" applyNumberFormat="1" applyFont="1" applyFill="1" applyBorder="1" applyAlignment="1">
      <alignment/>
    </xf>
    <xf numFmtId="3" fontId="120" fillId="0" borderId="22" xfId="59" applyNumberFormat="1" applyFont="1" applyFill="1" applyBorder="1">
      <alignment/>
      <protection/>
    </xf>
    <xf numFmtId="3" fontId="120" fillId="0" borderId="26" xfId="0" applyNumberFormat="1" applyFont="1" applyFill="1" applyBorder="1" applyAlignment="1">
      <alignment/>
    </xf>
    <xf numFmtId="0" fontId="120" fillId="0" borderId="0" xfId="0" applyFont="1" applyFill="1" applyBorder="1" applyAlignment="1">
      <alignment/>
    </xf>
    <xf numFmtId="3" fontId="120" fillId="0" borderId="0" xfId="0" applyNumberFormat="1" applyFont="1" applyFill="1" applyBorder="1" applyAlignment="1">
      <alignment/>
    </xf>
    <xf numFmtId="3" fontId="98" fillId="36" borderId="11" xfId="0" applyNumberFormat="1" applyFont="1" applyFill="1" applyBorder="1" applyAlignment="1">
      <alignment vertical="center" wrapText="1"/>
    </xf>
    <xf numFmtId="0" fontId="103" fillId="0" borderId="0" xfId="0" applyFont="1" applyFill="1" applyBorder="1" applyAlignment="1">
      <alignment/>
    </xf>
    <xf numFmtId="165" fontId="103" fillId="0" borderId="0" xfId="0" applyNumberFormat="1" applyFont="1" applyFill="1" applyBorder="1" applyAlignment="1">
      <alignment/>
    </xf>
    <xf numFmtId="3" fontId="121" fillId="0" borderId="11" xfId="0" applyNumberFormat="1" applyFont="1" applyFill="1" applyBorder="1" applyAlignment="1">
      <alignment/>
    </xf>
    <xf numFmtId="165" fontId="38" fillId="0" borderId="53" xfId="46" applyNumberFormat="1" applyFont="1" applyFill="1" applyBorder="1" applyAlignment="1">
      <alignment/>
    </xf>
    <xf numFmtId="165" fontId="38" fillId="0" borderId="49" xfId="46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 vertical="center" wrapText="1"/>
    </xf>
    <xf numFmtId="3" fontId="5" fillId="0" borderId="11" xfId="46" applyNumberFormat="1" applyFont="1" applyFill="1" applyBorder="1" applyAlignment="1">
      <alignment/>
    </xf>
    <xf numFmtId="3" fontId="5" fillId="0" borderId="22" xfId="46" applyNumberFormat="1" applyFont="1" applyFill="1" applyBorder="1" applyAlignment="1">
      <alignment/>
    </xf>
    <xf numFmtId="3" fontId="99" fillId="0" borderId="11" xfId="42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17" fillId="45" borderId="22" xfId="0" applyFont="1" applyFill="1" applyBorder="1" applyAlignment="1">
      <alignment horizontal="left"/>
    </xf>
    <xf numFmtId="0" fontId="98" fillId="0" borderId="11" xfId="0" applyFont="1" applyBorder="1" applyAlignment="1">
      <alignment horizontal="center"/>
    </xf>
    <xf numFmtId="0" fontId="49" fillId="0" borderId="52" xfId="0" applyFont="1" applyBorder="1" applyAlignment="1">
      <alignment/>
    </xf>
    <xf numFmtId="0" fontId="49" fillId="0" borderId="63" xfId="0" applyFont="1" applyBorder="1" applyAlignment="1">
      <alignment/>
    </xf>
    <xf numFmtId="0" fontId="121" fillId="0" borderId="0" xfId="0" applyFont="1" applyAlignment="1">
      <alignment/>
    </xf>
    <xf numFmtId="0" fontId="59" fillId="0" borderId="49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/>
    </xf>
    <xf numFmtId="0" fontId="59" fillId="0" borderId="5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121" fillId="0" borderId="64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58" fillId="0" borderId="65" xfId="0" applyFont="1" applyFill="1" applyBorder="1" applyAlignment="1">
      <alignment horizontal="center"/>
    </xf>
    <xf numFmtId="0" fontId="58" fillId="0" borderId="66" xfId="0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169" fontId="58" fillId="0" borderId="19" xfId="0" applyNumberFormat="1" applyFont="1" applyFill="1" applyBorder="1" applyAlignment="1">
      <alignment horizontal="center"/>
    </xf>
    <xf numFmtId="169" fontId="58" fillId="0" borderId="67" xfId="0" applyNumberFormat="1" applyFont="1" applyFill="1" applyBorder="1" applyAlignment="1">
      <alignment horizontal="center"/>
    </xf>
    <xf numFmtId="169" fontId="58" fillId="0" borderId="68" xfId="0" applyNumberFormat="1" applyFont="1" applyFill="1" applyBorder="1" applyAlignment="1">
      <alignment horizontal="center"/>
    </xf>
    <xf numFmtId="169" fontId="58" fillId="0" borderId="61" xfId="0" applyNumberFormat="1" applyFont="1" applyFill="1" applyBorder="1" applyAlignment="1">
      <alignment horizontal="center"/>
    </xf>
    <xf numFmtId="169" fontId="58" fillId="0" borderId="17" xfId="0" applyNumberFormat="1" applyFont="1" applyFill="1" applyBorder="1" applyAlignment="1">
      <alignment horizontal="center"/>
    </xf>
    <xf numFmtId="169" fontId="58" fillId="0" borderId="58" xfId="0" applyNumberFormat="1" applyFont="1" applyFill="1" applyBorder="1" applyAlignment="1">
      <alignment horizontal="center"/>
    </xf>
    <xf numFmtId="172" fontId="49" fillId="0" borderId="69" xfId="0" applyNumberFormat="1" applyFont="1" applyBorder="1" applyAlignment="1">
      <alignment/>
    </xf>
    <xf numFmtId="172" fontId="49" fillId="0" borderId="7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172" fontId="58" fillId="0" borderId="18" xfId="0" applyNumberFormat="1" applyFont="1" applyBorder="1" applyAlignment="1">
      <alignment/>
    </xf>
    <xf numFmtId="172" fontId="58" fillId="0" borderId="71" xfId="0" applyNumberFormat="1" applyFont="1" applyBorder="1" applyAlignment="1">
      <alignment/>
    </xf>
    <xf numFmtId="169" fontId="60" fillId="0" borderId="67" xfId="0" applyNumberFormat="1" applyFont="1" applyFill="1" applyBorder="1" applyAlignment="1">
      <alignment horizontal="center"/>
    </xf>
    <xf numFmtId="169" fontId="60" fillId="0" borderId="19" xfId="0" applyNumberFormat="1" applyFont="1" applyFill="1" applyBorder="1" applyAlignment="1">
      <alignment horizontal="center"/>
    </xf>
    <xf numFmtId="169" fontId="60" fillId="0" borderId="68" xfId="0" applyNumberFormat="1" applyFont="1" applyFill="1" applyBorder="1" applyAlignment="1">
      <alignment horizontal="center"/>
    </xf>
    <xf numFmtId="169" fontId="60" fillId="0" borderId="61" xfId="0" applyNumberFormat="1" applyFont="1" applyFill="1" applyBorder="1" applyAlignment="1">
      <alignment horizontal="center"/>
    </xf>
    <xf numFmtId="169" fontId="60" fillId="0" borderId="58" xfId="0" applyNumberFormat="1" applyFont="1" applyFill="1" applyBorder="1" applyAlignment="1">
      <alignment horizontal="center"/>
    </xf>
    <xf numFmtId="0" fontId="58" fillId="0" borderId="59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21" fillId="0" borderId="49" xfId="0" applyFont="1" applyBorder="1" applyAlignment="1">
      <alignment horizontal="center" vertical="center" wrapText="1"/>
    </xf>
    <xf numFmtId="172" fontId="58" fillId="0" borderId="72" xfId="0" applyNumberFormat="1" applyFont="1" applyBorder="1" applyAlignment="1">
      <alignment/>
    </xf>
    <xf numFmtId="172" fontId="58" fillId="0" borderId="73" xfId="0" applyNumberFormat="1" applyFont="1" applyBorder="1" applyAlignment="1">
      <alignment/>
    </xf>
    <xf numFmtId="0" fontId="58" fillId="46" borderId="15" xfId="0" applyFont="1" applyFill="1" applyBorder="1" applyAlignment="1">
      <alignment horizontal="center"/>
    </xf>
    <xf numFmtId="0" fontId="58" fillId="46" borderId="50" xfId="0" applyFont="1" applyFill="1" applyBorder="1" applyAlignment="1">
      <alignment horizontal="center"/>
    </xf>
    <xf numFmtId="3" fontId="58" fillId="46" borderId="15" xfId="0" applyNumberFormat="1" applyFont="1" applyFill="1" applyBorder="1" applyAlignment="1">
      <alignment horizontal="center"/>
    </xf>
    <xf numFmtId="3" fontId="58" fillId="46" borderId="24" xfId="0" applyNumberFormat="1" applyFont="1" applyFill="1" applyBorder="1" applyAlignment="1">
      <alignment horizontal="center"/>
    </xf>
    <xf numFmtId="3" fontId="58" fillId="46" borderId="72" xfId="0" applyNumberFormat="1" applyFont="1" applyFill="1" applyBorder="1" applyAlignment="1">
      <alignment horizontal="center"/>
    </xf>
    <xf numFmtId="3" fontId="58" fillId="46" borderId="37" xfId="0" applyNumberFormat="1" applyFont="1" applyFill="1" applyBorder="1" applyAlignment="1">
      <alignment horizontal="center"/>
    </xf>
    <xf numFmtId="1" fontId="58" fillId="46" borderId="15" xfId="0" applyNumberFormat="1" applyFont="1" applyFill="1" applyBorder="1" applyAlignment="1">
      <alignment horizontal="center"/>
    </xf>
    <xf numFmtId="1" fontId="58" fillId="46" borderId="24" xfId="0" applyNumberFormat="1" applyFont="1" applyFill="1" applyBorder="1" applyAlignment="1">
      <alignment horizontal="center"/>
    </xf>
    <xf numFmtId="3" fontId="58" fillId="46" borderId="50" xfId="0" applyNumberFormat="1" applyFont="1" applyFill="1" applyBorder="1" applyAlignment="1">
      <alignment horizontal="center"/>
    </xf>
    <xf numFmtId="1" fontId="58" fillId="46" borderId="72" xfId="0" applyNumberFormat="1" applyFont="1" applyFill="1" applyBorder="1" applyAlignment="1">
      <alignment horizontal="center"/>
    </xf>
    <xf numFmtId="1" fontId="58" fillId="46" borderId="37" xfId="0" applyNumberFormat="1" applyFont="1" applyFill="1" applyBorder="1" applyAlignment="1">
      <alignment horizontal="center"/>
    </xf>
    <xf numFmtId="3" fontId="58" fillId="46" borderId="33" xfId="0" applyNumberFormat="1" applyFont="1" applyFill="1" applyBorder="1" applyAlignment="1">
      <alignment horizontal="center"/>
    </xf>
    <xf numFmtId="3" fontId="58" fillId="46" borderId="47" xfId="0" applyNumberFormat="1" applyFont="1" applyFill="1" applyBorder="1" applyAlignment="1">
      <alignment horizontal="center"/>
    </xf>
    <xf numFmtId="3" fontId="58" fillId="46" borderId="74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121" fillId="0" borderId="75" xfId="0" applyFont="1" applyBorder="1" applyAlignment="1">
      <alignment/>
    </xf>
    <xf numFmtId="0" fontId="121" fillId="0" borderId="76" xfId="0" applyFont="1" applyBorder="1" applyAlignment="1">
      <alignment/>
    </xf>
    <xf numFmtId="0" fontId="49" fillId="0" borderId="75" xfId="0" applyFont="1" applyBorder="1" applyAlignment="1">
      <alignment/>
    </xf>
    <xf numFmtId="0" fontId="49" fillId="0" borderId="76" xfId="0" applyFont="1" applyBorder="1" applyAlignment="1">
      <alignment/>
    </xf>
    <xf numFmtId="0" fontId="49" fillId="0" borderId="0" xfId="0" applyFont="1" applyAlignment="1">
      <alignment/>
    </xf>
    <xf numFmtId="0" fontId="59" fillId="0" borderId="17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8" fillId="0" borderId="60" xfId="0" applyFont="1" applyBorder="1" applyAlignment="1">
      <alignment horizontal="center"/>
    </xf>
    <xf numFmtId="172" fontId="58" fillId="0" borderId="19" xfId="0" applyNumberFormat="1" applyFont="1" applyFill="1" applyBorder="1" applyAlignment="1">
      <alignment horizontal="center"/>
    </xf>
    <xf numFmtId="172" fontId="58" fillId="39" borderId="17" xfId="0" applyNumberFormat="1" applyFont="1" applyFill="1" applyBorder="1" applyAlignment="1">
      <alignment horizontal="center"/>
    </xf>
    <xf numFmtId="172" fontId="58" fillId="39" borderId="77" xfId="0" applyNumberFormat="1" applyFont="1" applyFill="1" applyBorder="1" applyAlignment="1">
      <alignment horizontal="center"/>
    </xf>
    <xf numFmtId="172" fontId="58" fillId="0" borderId="78" xfId="0" applyNumberFormat="1" applyFont="1" applyFill="1" applyBorder="1" applyAlignment="1">
      <alignment horizontal="center"/>
    </xf>
    <xf numFmtId="172" fontId="58" fillId="0" borderId="79" xfId="0" applyNumberFormat="1" applyFont="1" applyFill="1" applyBorder="1" applyAlignment="1">
      <alignment horizontal="center"/>
    </xf>
    <xf numFmtId="172" fontId="58" fillId="0" borderId="68" xfId="0" applyNumberFormat="1" applyFont="1" applyFill="1" applyBorder="1" applyAlignment="1">
      <alignment horizontal="center"/>
    </xf>
    <xf numFmtId="172" fontId="58" fillId="0" borderId="31" xfId="0" applyNumberFormat="1" applyFont="1" applyFill="1" applyBorder="1" applyAlignment="1">
      <alignment horizontal="center"/>
    </xf>
    <xf numFmtId="172" fontId="58" fillId="0" borderId="18" xfId="0" applyNumberFormat="1" applyFont="1" applyFill="1" applyBorder="1" applyAlignment="1">
      <alignment horizontal="center"/>
    </xf>
    <xf numFmtId="172" fontId="58" fillId="0" borderId="10" xfId="0" applyNumberFormat="1" applyFont="1" applyFill="1" applyBorder="1" applyAlignment="1">
      <alignment horizontal="center"/>
    </xf>
    <xf numFmtId="172" fontId="58" fillId="0" borderId="11" xfId="0" applyNumberFormat="1" applyFont="1" applyFill="1" applyBorder="1" applyAlignment="1">
      <alignment horizontal="center"/>
    </xf>
    <xf numFmtId="172" fontId="58" fillId="0" borderId="77" xfId="0" applyNumberFormat="1" applyFont="1" applyFill="1" applyBorder="1" applyAlignment="1">
      <alignment horizontal="center"/>
    </xf>
    <xf numFmtId="172" fontId="58" fillId="39" borderId="67" xfId="0" applyNumberFormat="1" applyFont="1" applyFill="1" applyBorder="1" applyAlignment="1">
      <alignment horizontal="center"/>
    </xf>
    <xf numFmtId="172" fontId="58" fillId="0" borderId="23" xfId="0" applyNumberFormat="1" applyFont="1" applyFill="1" applyBorder="1" applyAlignment="1">
      <alignment horizontal="center"/>
    </xf>
    <xf numFmtId="172" fontId="58" fillId="0" borderId="16" xfId="0" applyNumberFormat="1" applyFont="1" applyFill="1" applyBorder="1" applyAlignment="1">
      <alignment horizontal="center"/>
    </xf>
    <xf numFmtId="172" fontId="58" fillId="0" borderId="49" xfId="0" applyNumberFormat="1" applyFont="1" applyFill="1" applyBorder="1" applyAlignment="1">
      <alignment horizontal="center"/>
    </xf>
    <xf numFmtId="172" fontId="58" fillId="0" borderId="67" xfId="0" applyNumberFormat="1" applyFont="1" applyFill="1" applyBorder="1" applyAlignment="1">
      <alignment horizontal="center"/>
    </xf>
    <xf numFmtId="173" fontId="58" fillId="39" borderId="17" xfId="0" applyNumberFormat="1" applyFont="1" applyFill="1" applyBorder="1" applyAlignment="1">
      <alignment horizontal="center"/>
    </xf>
    <xf numFmtId="173" fontId="58" fillId="39" borderId="67" xfId="0" applyNumberFormat="1" applyFont="1" applyFill="1" applyBorder="1" applyAlignment="1">
      <alignment horizontal="center"/>
    </xf>
    <xf numFmtId="172" fontId="58" fillId="0" borderId="17" xfId="0" applyNumberFormat="1" applyFont="1" applyFill="1" applyBorder="1" applyAlignment="1">
      <alignment horizontal="center"/>
    </xf>
    <xf numFmtId="172" fontId="58" fillId="0" borderId="22" xfId="0" applyNumberFormat="1" applyFont="1" applyFill="1" applyBorder="1" applyAlignment="1">
      <alignment horizontal="center"/>
    </xf>
    <xf numFmtId="173" fontId="58" fillId="0" borderId="23" xfId="0" applyNumberFormat="1" applyFont="1" applyFill="1" applyBorder="1" applyAlignment="1">
      <alignment horizontal="center"/>
    </xf>
    <xf numFmtId="172" fontId="60" fillId="0" borderId="67" xfId="0" applyNumberFormat="1" applyFont="1" applyFill="1" applyBorder="1" applyAlignment="1">
      <alignment horizontal="center"/>
    </xf>
    <xf numFmtId="172" fontId="60" fillId="0" borderId="19" xfId="0" applyNumberFormat="1" applyFont="1" applyFill="1" applyBorder="1" applyAlignment="1">
      <alignment horizontal="center"/>
    </xf>
    <xf numFmtId="172" fontId="60" fillId="0" borderId="17" xfId="0" applyNumberFormat="1" applyFont="1" applyFill="1" applyBorder="1" applyAlignment="1">
      <alignment horizontal="center"/>
    </xf>
    <xf numFmtId="172" fontId="58" fillId="0" borderId="59" xfId="0" applyNumberFormat="1" applyFont="1" applyFill="1" applyBorder="1" applyAlignment="1">
      <alignment horizontal="center"/>
    </xf>
    <xf numFmtId="172" fontId="58" fillId="0" borderId="48" xfId="0" applyNumberFormat="1" applyFont="1" applyFill="1" applyBorder="1" applyAlignment="1">
      <alignment horizontal="center"/>
    </xf>
    <xf numFmtId="172" fontId="58" fillId="0" borderId="40" xfId="0" applyNumberFormat="1" applyFont="1" applyFill="1" applyBorder="1" applyAlignment="1">
      <alignment horizontal="center"/>
    </xf>
    <xf numFmtId="0" fontId="121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121" fillId="0" borderId="49" xfId="0" applyFont="1" applyFill="1" applyBorder="1" applyAlignment="1">
      <alignment horizontal="center" vertical="center" wrapText="1"/>
    </xf>
    <xf numFmtId="172" fontId="58" fillId="0" borderId="10" xfId="0" applyNumberFormat="1" applyFont="1" applyFill="1" applyBorder="1" applyAlignment="1">
      <alignment horizontal="center" vertical="center" wrapText="1"/>
    </xf>
    <xf numFmtId="3" fontId="58" fillId="46" borderId="28" xfId="0" applyNumberFormat="1" applyFont="1" applyFill="1" applyBorder="1" applyAlignment="1">
      <alignment horizontal="center"/>
    </xf>
    <xf numFmtId="3" fontId="121" fillId="0" borderId="0" xfId="0" applyNumberFormat="1" applyFont="1" applyAlignment="1">
      <alignment/>
    </xf>
    <xf numFmtId="0" fontId="58" fillId="0" borderId="0" xfId="0" applyFont="1" applyBorder="1" applyAlignment="1">
      <alignment horizontal="center"/>
    </xf>
    <xf numFmtId="3" fontId="118" fillId="0" borderId="11" xfId="0" applyNumberFormat="1" applyFont="1" applyBorder="1" applyAlignment="1">
      <alignment/>
    </xf>
    <xf numFmtId="3" fontId="118" fillId="0" borderId="16" xfId="0" applyNumberFormat="1" applyFont="1" applyBorder="1" applyAlignment="1">
      <alignment/>
    </xf>
    <xf numFmtId="3" fontId="118" fillId="0" borderId="28" xfId="0" applyNumberFormat="1" applyFont="1" applyBorder="1" applyAlignment="1">
      <alignment/>
    </xf>
    <xf numFmtId="3" fontId="118" fillId="0" borderId="24" xfId="0" applyNumberFormat="1" applyFont="1" applyBorder="1" applyAlignment="1">
      <alignment/>
    </xf>
    <xf numFmtId="3" fontId="118" fillId="47" borderId="11" xfId="0" applyNumberFormat="1" applyFont="1" applyFill="1" applyBorder="1" applyAlignment="1">
      <alignment/>
    </xf>
    <xf numFmtId="3" fontId="118" fillId="48" borderId="11" xfId="0" applyNumberFormat="1" applyFont="1" applyFill="1" applyBorder="1" applyAlignment="1">
      <alignment/>
    </xf>
    <xf numFmtId="3" fontId="56" fillId="49" borderId="11" xfId="0" applyNumberFormat="1" applyFont="1" applyFill="1" applyBorder="1" applyAlignment="1">
      <alignment/>
    </xf>
    <xf numFmtId="0" fontId="118" fillId="47" borderId="18" xfId="0" applyFont="1" applyFill="1" applyBorder="1" applyAlignment="1">
      <alignment/>
    </xf>
    <xf numFmtId="0" fontId="118" fillId="48" borderId="18" xfId="0" applyFont="1" applyFill="1" applyBorder="1" applyAlignment="1">
      <alignment/>
    </xf>
    <xf numFmtId="0" fontId="56" fillId="49" borderId="18" xfId="0" applyFont="1" applyFill="1" applyBorder="1" applyAlignment="1">
      <alignment/>
    </xf>
    <xf numFmtId="0" fontId="56" fillId="0" borderId="18" xfId="0" applyFont="1" applyBorder="1" applyAlignment="1">
      <alignment horizontal="left"/>
    </xf>
    <xf numFmtId="0" fontId="119" fillId="0" borderId="16" xfId="0" applyFont="1" applyBorder="1" applyAlignment="1">
      <alignment horizontal="center"/>
    </xf>
    <xf numFmtId="3" fontId="118" fillId="47" borderId="16" xfId="0" applyNumberFormat="1" applyFont="1" applyFill="1" applyBorder="1" applyAlignment="1">
      <alignment/>
    </xf>
    <xf numFmtId="3" fontId="118" fillId="48" borderId="16" xfId="0" applyNumberFormat="1" applyFont="1" applyFill="1" applyBorder="1" applyAlignment="1">
      <alignment/>
    </xf>
    <xf numFmtId="3" fontId="56" fillId="49" borderId="16" xfId="0" applyNumberFormat="1" applyFont="1" applyFill="1" applyBorder="1" applyAlignment="1">
      <alignment/>
    </xf>
    <xf numFmtId="0" fontId="118" fillId="0" borderId="0" xfId="0" applyFont="1" applyBorder="1" applyAlignment="1">
      <alignment/>
    </xf>
    <xf numFmtId="0" fontId="118" fillId="0" borderId="29" xfId="0" applyFont="1" applyBorder="1" applyAlignment="1">
      <alignment/>
    </xf>
    <xf numFmtId="0" fontId="118" fillId="0" borderId="72" xfId="0" applyFont="1" applyBorder="1" applyAlignment="1">
      <alignment/>
    </xf>
    <xf numFmtId="0" fontId="119" fillId="0" borderId="10" xfId="0" applyFont="1" applyBorder="1" applyAlignment="1">
      <alignment horizontal="center"/>
    </xf>
    <xf numFmtId="0" fontId="118" fillId="43" borderId="16" xfId="0" applyFont="1" applyFill="1" applyBorder="1" applyAlignment="1">
      <alignment/>
    </xf>
    <xf numFmtId="0" fontId="118" fillId="0" borderId="25" xfId="0" applyFont="1" applyBorder="1" applyAlignment="1">
      <alignment/>
    </xf>
    <xf numFmtId="0" fontId="57" fillId="43" borderId="28" xfId="0" applyFont="1" applyFill="1" applyBorder="1" applyAlignment="1">
      <alignment horizontal="left"/>
    </xf>
    <xf numFmtId="0" fontId="57" fillId="43" borderId="47" xfId="0" applyFont="1" applyFill="1" applyBorder="1" applyAlignment="1">
      <alignment horizontal="center"/>
    </xf>
    <xf numFmtId="3" fontId="57" fillId="43" borderId="28" xfId="0" applyNumberFormat="1" applyFont="1" applyFill="1" applyBorder="1" applyAlignment="1">
      <alignment/>
    </xf>
    <xf numFmtId="3" fontId="57" fillId="43" borderId="24" xfId="0" applyNumberFormat="1" applyFont="1" applyFill="1" applyBorder="1" applyAlignment="1">
      <alignment/>
    </xf>
    <xf numFmtId="3" fontId="56" fillId="43" borderId="80" xfId="0" applyNumberFormat="1" applyFont="1" applyFill="1" applyBorder="1" applyAlignment="1">
      <alignment/>
    </xf>
    <xf numFmtId="3" fontId="57" fillId="43" borderId="28" xfId="0" applyNumberFormat="1" applyFont="1" applyFill="1" applyBorder="1" applyAlignment="1">
      <alignment horizontal="right"/>
    </xf>
    <xf numFmtId="3" fontId="57" fillId="43" borderId="37" xfId="0" applyNumberFormat="1" applyFont="1" applyFill="1" applyBorder="1" applyAlignment="1">
      <alignment horizontal="right"/>
    </xf>
    <xf numFmtId="3" fontId="57" fillId="43" borderId="81" xfId="0" applyNumberFormat="1" applyFont="1" applyFill="1" applyBorder="1" applyAlignment="1">
      <alignment horizontal="right"/>
    </xf>
    <xf numFmtId="0" fontId="113" fillId="0" borderId="11" xfId="0" applyFont="1" applyBorder="1" applyAlignment="1">
      <alignment horizontal="left" vertical="center" indent="2"/>
    </xf>
    <xf numFmtId="43" fontId="112" fillId="50" borderId="11" xfId="0" applyNumberFormat="1" applyFont="1" applyFill="1" applyBorder="1" applyAlignment="1">
      <alignment horizontal="left" vertical="center" indent="2"/>
    </xf>
    <xf numFmtId="0" fontId="122" fillId="50" borderId="11" xfId="0" applyFont="1" applyFill="1" applyBorder="1" applyAlignment="1">
      <alignment horizontal="left" vertical="center" indent="2"/>
    </xf>
    <xf numFmtId="0" fontId="107" fillId="0" borderId="11" xfId="0" applyFont="1" applyBorder="1" applyAlignment="1">
      <alignment horizontal="center"/>
    </xf>
    <xf numFmtId="0" fontId="98" fillId="12" borderId="11" xfId="0" applyFont="1" applyFill="1" applyBorder="1" applyAlignment="1">
      <alignment horizontal="center"/>
    </xf>
    <xf numFmtId="3" fontId="98" fillId="36" borderId="11" xfId="0" applyNumberFormat="1" applyFont="1" applyFill="1" applyBorder="1" applyAlignment="1">
      <alignment/>
    </xf>
    <xf numFmtId="3" fontId="98" fillId="12" borderId="11" xfId="0" applyNumberFormat="1" applyFont="1" applyFill="1" applyBorder="1" applyAlignment="1">
      <alignment/>
    </xf>
    <xf numFmtId="3" fontId="103" fillId="0" borderId="11" xfId="45" applyNumberFormat="1" applyFont="1" applyFill="1" applyBorder="1" applyAlignment="1">
      <alignment horizontal="center"/>
    </xf>
    <xf numFmtId="3" fontId="103" fillId="0" borderId="11" xfId="0" applyNumberFormat="1" applyFont="1" applyFill="1" applyBorder="1" applyAlignment="1">
      <alignment horizontal="center"/>
    </xf>
    <xf numFmtId="3" fontId="103" fillId="0" borderId="11" xfId="0" applyNumberFormat="1" applyFont="1" applyBorder="1" applyAlignment="1">
      <alignment horizontal="center"/>
    </xf>
    <xf numFmtId="3" fontId="19" fillId="0" borderId="11" xfId="45" applyNumberFormat="1" applyFont="1" applyFill="1" applyBorder="1" applyAlignment="1">
      <alignment horizontal="center" vertical="center"/>
    </xf>
    <xf numFmtId="37" fontId="103" fillId="0" borderId="11" xfId="0" applyNumberFormat="1" applyFont="1" applyBorder="1" applyAlignment="1">
      <alignment horizontal="center"/>
    </xf>
    <xf numFmtId="3" fontId="99" fillId="0" borderId="11" xfId="0" applyNumberFormat="1" applyFont="1" applyBorder="1" applyAlignment="1">
      <alignment horizontal="center"/>
    </xf>
    <xf numFmtId="3" fontId="99" fillId="0" borderId="16" xfId="0" applyNumberFormat="1" applyFont="1" applyBorder="1" applyAlignment="1">
      <alignment horizontal="center"/>
    </xf>
    <xf numFmtId="3" fontId="99" fillId="36" borderId="10" xfId="0" applyNumberFormat="1" applyFont="1" applyFill="1" applyBorder="1" applyAlignment="1">
      <alignment horizontal="center"/>
    </xf>
    <xf numFmtId="37" fontId="99" fillId="5" borderId="16" xfId="0" applyNumberFormat="1" applyFont="1" applyFill="1" applyBorder="1" applyAlignment="1">
      <alignment horizontal="center"/>
    </xf>
    <xf numFmtId="3" fontId="103" fillId="0" borderId="11" xfId="0" applyNumberFormat="1" applyFont="1" applyBorder="1" applyAlignment="1">
      <alignment horizontal="center" vertical="center"/>
    </xf>
    <xf numFmtId="3" fontId="20" fillId="0" borderId="28" xfId="45" applyNumberFormat="1" applyFont="1" applyFill="1" applyBorder="1" applyAlignment="1">
      <alignment horizontal="center"/>
    </xf>
    <xf numFmtId="3" fontId="103" fillId="0" borderId="28" xfId="0" applyNumberFormat="1" applyFont="1" applyFill="1" applyBorder="1" applyAlignment="1">
      <alignment horizontal="center"/>
    </xf>
    <xf numFmtId="3" fontId="103" fillId="0" borderId="28" xfId="0" applyNumberFormat="1" applyFont="1" applyBorder="1" applyAlignment="1">
      <alignment horizontal="center"/>
    </xf>
    <xf numFmtId="3" fontId="103" fillId="0" borderId="28" xfId="0" applyNumberFormat="1" applyFont="1" applyBorder="1" applyAlignment="1">
      <alignment horizontal="center" vertical="center"/>
    </xf>
    <xf numFmtId="3" fontId="99" fillId="0" borderId="24" xfId="0" applyNumberFormat="1" applyFont="1" applyBorder="1" applyAlignment="1">
      <alignment horizontal="center"/>
    </xf>
    <xf numFmtId="3" fontId="99" fillId="36" borderId="15" xfId="0" applyNumberFormat="1" applyFont="1" applyFill="1" applyBorder="1" applyAlignment="1">
      <alignment horizontal="center"/>
    </xf>
    <xf numFmtId="3" fontId="99" fillId="5" borderId="24" xfId="0" applyNumberFormat="1" applyFont="1" applyFill="1" applyBorder="1" applyAlignment="1">
      <alignment horizontal="center"/>
    </xf>
    <xf numFmtId="0" fontId="123" fillId="0" borderId="14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36" borderId="13" xfId="0" applyFont="1" applyFill="1" applyBorder="1" applyAlignment="1">
      <alignment horizontal="center" vertical="center" wrapText="1"/>
    </xf>
    <xf numFmtId="0" fontId="123" fillId="5" borderId="20" xfId="0" applyFont="1" applyFill="1" applyBorder="1" applyAlignment="1">
      <alignment horizontal="center" vertical="center" wrapText="1"/>
    </xf>
    <xf numFmtId="0" fontId="113" fillId="0" borderId="11" xfId="0" applyFont="1" applyBorder="1" applyAlignment="1">
      <alignment horizontal="center"/>
    </xf>
    <xf numFmtId="37" fontId="121" fillId="0" borderId="11" xfId="0" applyNumberFormat="1" applyFont="1" applyFill="1" applyBorder="1" applyAlignment="1">
      <alignment horizontal="right" vertical="center"/>
    </xf>
    <xf numFmtId="37" fontId="120" fillId="36" borderId="11" xfId="0" applyNumberFormat="1" applyFont="1" applyFill="1" applyBorder="1" applyAlignment="1">
      <alignment horizontal="right" vertical="center"/>
    </xf>
    <xf numFmtId="3" fontId="53" fillId="0" borderId="11" xfId="0" applyNumberFormat="1" applyFont="1" applyFill="1" applyBorder="1" applyAlignment="1">
      <alignment horizontal="right" vertical="center"/>
    </xf>
    <xf numFmtId="164" fontId="53" fillId="0" borderId="11" xfId="45" applyNumberFormat="1" applyFont="1" applyFill="1" applyBorder="1" applyAlignment="1">
      <alignment horizontal="right" vertical="center"/>
    </xf>
    <xf numFmtId="3" fontId="53" fillId="0" borderId="11" xfId="45" applyNumberFormat="1" applyFont="1" applyFill="1" applyBorder="1" applyAlignment="1">
      <alignment horizontal="right" vertical="center"/>
    </xf>
    <xf numFmtId="3" fontId="120" fillId="36" borderId="11" xfId="0" applyNumberFormat="1" applyFont="1" applyFill="1" applyBorder="1" applyAlignment="1">
      <alignment horizontal="right" vertical="center"/>
    </xf>
    <xf numFmtId="3" fontId="121" fillId="0" borderId="11" xfId="0" applyNumberFormat="1" applyFont="1" applyFill="1" applyBorder="1" applyAlignment="1">
      <alignment horizontal="right" vertical="center"/>
    </xf>
    <xf numFmtId="165" fontId="53" fillId="0" borderId="11" xfId="45" applyNumberFormat="1" applyFont="1" applyFill="1" applyBorder="1" applyAlignment="1">
      <alignment horizontal="right" vertical="center"/>
    </xf>
    <xf numFmtId="165" fontId="120" fillId="36" borderId="11" xfId="0" applyNumberFormat="1" applyFont="1" applyFill="1" applyBorder="1" applyAlignment="1">
      <alignment horizontal="right" vertical="center"/>
    </xf>
    <xf numFmtId="41" fontId="53" fillId="0" borderId="11" xfId="59" applyNumberFormat="1" applyFont="1" applyBorder="1" applyAlignment="1">
      <alignment horizontal="right" vertical="center"/>
      <protection/>
    </xf>
    <xf numFmtId="3" fontId="121" fillId="0" borderId="11" xfId="0" applyNumberFormat="1" applyFont="1" applyBorder="1" applyAlignment="1">
      <alignment horizontal="right" vertical="center"/>
    </xf>
    <xf numFmtId="0" fontId="121" fillId="0" borderId="11" xfId="0" applyFont="1" applyBorder="1" applyAlignment="1">
      <alignment horizontal="right" vertical="center"/>
    </xf>
    <xf numFmtId="3" fontId="53" fillId="0" borderId="11" xfId="0" applyNumberFormat="1" applyFont="1" applyBorder="1" applyAlignment="1">
      <alignment horizontal="right" vertical="center"/>
    </xf>
    <xf numFmtId="41" fontId="120" fillId="36" borderId="11" xfId="0" applyNumberFormat="1" applyFont="1" applyFill="1" applyBorder="1" applyAlignment="1">
      <alignment horizontal="right" vertical="center"/>
    </xf>
    <xf numFmtId="3" fontId="113" fillId="0" borderId="11" xfId="42" applyNumberFormat="1" applyFont="1" applyBorder="1" applyAlignment="1">
      <alignment horizontal="center"/>
    </xf>
    <xf numFmtId="165" fontId="113" fillId="0" borderId="11" xfId="42" applyNumberFormat="1" applyFont="1" applyBorder="1" applyAlignment="1">
      <alignment horizontal="center"/>
    </xf>
    <xf numFmtId="3" fontId="113" fillId="0" borderId="11" xfId="42" applyNumberFormat="1" applyFont="1" applyBorder="1" applyAlignment="1">
      <alignment horizontal="center" vertical="center"/>
    </xf>
    <xf numFmtId="165" fontId="113" fillId="0" borderId="11" xfId="42" applyNumberFormat="1" applyFont="1" applyBorder="1" applyAlignment="1">
      <alignment horizontal="center" vertical="center"/>
    </xf>
    <xf numFmtId="165" fontId="112" fillId="51" borderId="11" xfId="0" applyNumberFormat="1" applyFont="1" applyFill="1" applyBorder="1" applyAlignment="1">
      <alignment horizontal="center"/>
    </xf>
    <xf numFmtId="41" fontId="113" fillId="0" borderId="11" xfId="0" applyNumberFormat="1" applyFont="1" applyBorder="1" applyAlignment="1">
      <alignment horizontal="center"/>
    </xf>
    <xf numFmtId="43" fontId="113" fillId="0" borderId="11" xfId="42" applyFont="1" applyBorder="1" applyAlignment="1">
      <alignment horizontal="center"/>
    </xf>
    <xf numFmtId="41" fontId="112" fillId="51" borderId="11" xfId="0" applyNumberFormat="1" applyFont="1" applyFill="1" applyBorder="1" applyAlignment="1">
      <alignment horizontal="center"/>
    </xf>
    <xf numFmtId="171" fontId="113" fillId="0" borderId="11" xfId="0" applyNumberFormat="1" applyFont="1" applyBorder="1" applyAlignment="1">
      <alignment horizontal="center"/>
    </xf>
    <xf numFmtId="165" fontId="122" fillId="0" borderId="11" xfId="0" applyNumberFormat="1" applyFont="1" applyBorder="1" applyAlignment="1">
      <alignment horizontal="center"/>
    </xf>
    <xf numFmtId="3" fontId="40" fillId="44" borderId="11" xfId="0" applyNumberFormat="1" applyFont="1" applyFill="1" applyBorder="1" applyAlignment="1">
      <alignment horizontal="center"/>
    </xf>
    <xf numFmtId="3" fontId="48" fillId="44" borderId="11" xfId="0" applyNumberFormat="1" applyFont="1" applyFill="1" applyBorder="1" applyAlignment="1">
      <alignment horizontal="center"/>
    </xf>
    <xf numFmtId="3" fontId="40" fillId="19" borderId="11" xfId="0" applyNumberFormat="1" applyFont="1" applyFill="1" applyBorder="1" applyAlignment="1">
      <alignment horizontal="center"/>
    </xf>
    <xf numFmtId="3" fontId="48" fillId="19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 horizontal="center"/>
    </xf>
    <xf numFmtId="37" fontId="40" fillId="19" borderId="11" xfId="0" applyNumberFormat="1" applyFont="1" applyFill="1" applyBorder="1" applyAlignment="1">
      <alignment horizontal="center"/>
    </xf>
    <xf numFmtId="3" fontId="48" fillId="0" borderId="11" xfId="0" applyNumberFormat="1" applyFont="1" applyFill="1" applyBorder="1" applyAlignment="1">
      <alignment horizontal="center"/>
    </xf>
    <xf numFmtId="37" fontId="48" fillId="0" borderId="11" xfId="0" applyNumberFormat="1" applyFont="1" applyFill="1" applyBorder="1" applyAlignment="1">
      <alignment horizontal="center"/>
    </xf>
    <xf numFmtId="165" fontId="99" fillId="0" borderId="21" xfId="42" applyNumberFormat="1" applyFont="1" applyFill="1" applyBorder="1" applyAlignment="1">
      <alignment horizontal="center"/>
    </xf>
    <xf numFmtId="3" fontId="113" fillId="0" borderId="11" xfId="0" applyNumberFormat="1" applyFont="1" applyBorder="1" applyAlignment="1">
      <alignment horizontal="center"/>
    </xf>
    <xf numFmtId="0" fontId="58" fillId="0" borderId="40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58" fillId="0" borderId="82" xfId="0" applyFont="1" applyBorder="1" applyAlignment="1">
      <alignment horizontal="center" vertical="center"/>
    </xf>
    <xf numFmtId="0" fontId="58" fillId="0" borderId="83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84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8" fillId="40" borderId="12" xfId="0" applyFont="1" applyFill="1" applyBorder="1" applyAlignment="1">
      <alignment horizontal="left" vertical="center"/>
    </xf>
    <xf numFmtId="3" fontId="98" fillId="40" borderId="12" xfId="0" applyNumberFormat="1" applyFont="1" applyFill="1" applyBorder="1" applyAlignment="1">
      <alignment/>
    </xf>
    <xf numFmtId="4" fontId="98" fillId="40" borderId="12" xfId="0" applyNumberFormat="1" applyFont="1" applyFill="1" applyBorder="1" applyAlignment="1">
      <alignment/>
    </xf>
    <xf numFmtId="0" fontId="98" fillId="40" borderId="28" xfId="0" applyFont="1" applyFill="1" applyBorder="1" applyAlignment="1">
      <alignment/>
    </xf>
    <xf numFmtId="3" fontId="98" fillId="40" borderId="28" xfId="0" applyNumberFormat="1" applyFont="1" applyFill="1" applyBorder="1" applyAlignment="1">
      <alignment/>
    </xf>
    <xf numFmtId="4" fontId="98" fillId="40" borderId="28" xfId="0" applyNumberFormat="1" applyFont="1" applyFill="1" applyBorder="1" applyAlignment="1">
      <alignment/>
    </xf>
    <xf numFmtId="3" fontId="98" fillId="40" borderId="24" xfId="0" applyNumberFormat="1" applyFont="1" applyFill="1" applyBorder="1" applyAlignment="1">
      <alignment/>
    </xf>
    <xf numFmtId="0" fontId="98" fillId="40" borderId="15" xfId="0" applyFont="1" applyFill="1" applyBorder="1" applyAlignment="1">
      <alignment horizontal="center" vertical="center"/>
    </xf>
    <xf numFmtId="4" fontId="98" fillId="40" borderId="24" xfId="0" applyNumberFormat="1" applyFont="1" applyFill="1" applyBorder="1" applyAlignment="1">
      <alignment/>
    </xf>
    <xf numFmtId="0" fontId="98" fillId="40" borderId="28" xfId="0" applyFont="1" applyFill="1" applyBorder="1" applyAlignment="1">
      <alignment horizontal="center"/>
    </xf>
    <xf numFmtId="0" fontId="98" fillId="40" borderId="11" xfId="0" applyFont="1" applyFill="1" applyBorder="1" applyAlignment="1">
      <alignment horizontal="center" vertical="center"/>
    </xf>
    <xf numFmtId="3" fontId="98" fillId="40" borderId="11" xfId="0" applyNumberFormat="1" applyFont="1" applyFill="1" applyBorder="1" applyAlignment="1">
      <alignment/>
    </xf>
    <xf numFmtId="4" fontId="98" fillId="40" borderId="11" xfId="0" applyNumberFormat="1" applyFont="1" applyFill="1" applyBorder="1" applyAlignment="1">
      <alignment/>
    </xf>
    <xf numFmtId="0" fontId="98" fillId="40" borderId="11" xfId="0" applyFont="1" applyFill="1" applyBorder="1" applyAlignment="1">
      <alignment horizontal="center"/>
    </xf>
    <xf numFmtId="3" fontId="99" fillId="40" borderId="11" xfId="0" applyNumberFormat="1" applyFont="1" applyFill="1" applyBorder="1" applyAlignment="1">
      <alignment/>
    </xf>
    <xf numFmtId="0" fontId="99" fillId="40" borderId="11" xfId="0" applyFont="1" applyFill="1" applyBorder="1" applyAlignment="1">
      <alignment/>
    </xf>
    <xf numFmtId="0" fontId="124" fillId="0" borderId="85" xfId="0" applyFont="1" applyBorder="1" applyAlignment="1">
      <alignment horizontal="center"/>
    </xf>
    <xf numFmtId="0" fontId="124" fillId="0" borderId="75" xfId="0" applyFont="1" applyBorder="1" applyAlignment="1">
      <alignment horizontal="center"/>
    </xf>
    <xf numFmtId="0" fontId="124" fillId="0" borderId="76" xfId="0" applyFont="1" applyBorder="1" applyAlignment="1">
      <alignment horizontal="center"/>
    </xf>
    <xf numFmtId="3" fontId="98" fillId="38" borderId="30" xfId="0" applyNumberFormat="1" applyFont="1" applyFill="1" applyBorder="1" applyAlignment="1">
      <alignment horizontal="center" vertical="center" wrapText="1"/>
    </xf>
    <xf numFmtId="0" fontId="98" fillId="38" borderId="54" xfId="0" applyFont="1" applyFill="1" applyBorder="1" applyAlignment="1">
      <alignment horizontal="center" vertical="center" wrapText="1"/>
    </xf>
    <xf numFmtId="0" fontId="98" fillId="38" borderId="39" xfId="0" applyFont="1" applyFill="1" applyBorder="1" applyAlignment="1">
      <alignment horizontal="center" vertical="center" wrapText="1"/>
    </xf>
    <xf numFmtId="3" fontId="98" fillId="0" borderId="48" xfId="0" applyNumberFormat="1" applyFont="1" applyBorder="1" applyAlignment="1">
      <alignment horizontal="center" vertical="center"/>
    </xf>
    <xf numFmtId="3" fontId="98" fillId="0" borderId="27" xfId="0" applyNumberFormat="1" applyFont="1" applyBorder="1" applyAlignment="1">
      <alignment horizontal="center" vertical="center"/>
    </xf>
    <xf numFmtId="3" fontId="98" fillId="0" borderId="61" xfId="0" applyNumberFormat="1" applyFont="1" applyBorder="1" applyAlignment="1">
      <alignment horizontal="center" vertical="center"/>
    </xf>
    <xf numFmtId="3" fontId="98" fillId="0" borderId="13" xfId="0" applyNumberFormat="1" applyFont="1" applyFill="1" applyBorder="1" applyAlignment="1">
      <alignment horizontal="left" vertical="center"/>
    </xf>
    <xf numFmtId="3" fontId="98" fillId="0" borderId="14" xfId="0" applyNumberFormat="1" applyFont="1" applyFill="1" applyBorder="1" applyAlignment="1">
      <alignment horizontal="left" vertical="center"/>
    </xf>
    <xf numFmtId="3" fontId="98" fillId="36" borderId="22" xfId="0" applyNumberFormat="1" applyFont="1" applyFill="1" applyBorder="1" applyAlignment="1">
      <alignment horizontal="center" vertical="center" wrapText="1"/>
    </xf>
    <xf numFmtId="3" fontId="98" fillId="36" borderId="49" xfId="0" applyNumberFormat="1" applyFont="1" applyFill="1" applyBorder="1" applyAlignment="1">
      <alignment horizontal="center" vertical="center" wrapText="1"/>
    </xf>
    <xf numFmtId="3" fontId="112" fillId="38" borderId="86" xfId="0" applyNumberFormat="1" applyFont="1" applyFill="1" applyBorder="1" applyAlignment="1">
      <alignment horizontal="center"/>
    </xf>
    <xf numFmtId="3" fontId="112" fillId="38" borderId="75" xfId="0" applyNumberFormat="1" applyFont="1" applyFill="1" applyBorder="1" applyAlignment="1">
      <alignment horizontal="center"/>
    </xf>
    <xf numFmtId="3" fontId="112" fillId="38" borderId="76" xfId="0" applyNumberFormat="1" applyFont="1" applyFill="1" applyBorder="1" applyAlignment="1">
      <alignment horizontal="center"/>
    </xf>
    <xf numFmtId="3" fontId="98" fillId="0" borderId="57" xfId="0" applyNumberFormat="1" applyFont="1" applyFill="1" applyBorder="1" applyAlignment="1">
      <alignment horizontal="left" vertical="center" wrapText="1"/>
    </xf>
    <xf numFmtId="3" fontId="98" fillId="0" borderId="15" xfId="0" applyNumberFormat="1" applyFont="1" applyFill="1" applyBorder="1" applyAlignment="1">
      <alignment horizontal="center" vertical="center"/>
    </xf>
    <xf numFmtId="3" fontId="98" fillId="0" borderId="28" xfId="0" applyNumberFormat="1" applyFont="1" applyFill="1" applyBorder="1" applyAlignment="1">
      <alignment horizontal="center" vertical="center"/>
    </xf>
    <xf numFmtId="0" fontId="104" fillId="17" borderId="30" xfId="0" applyFont="1" applyFill="1" applyBorder="1" applyAlignment="1">
      <alignment horizontal="center" vertical="center" wrapText="1"/>
    </xf>
    <xf numFmtId="0" fontId="104" fillId="17" borderId="54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left" vertical="center"/>
    </xf>
    <xf numFmtId="3" fontId="98" fillId="0" borderId="11" xfId="0" applyNumberFormat="1" applyFont="1" applyFill="1" applyBorder="1" applyAlignment="1">
      <alignment horizontal="left" vertical="center"/>
    </xf>
    <xf numFmtId="3" fontId="98" fillId="0" borderId="31" xfId="0" applyNumberFormat="1" applyFont="1" applyFill="1" applyBorder="1" applyAlignment="1">
      <alignment horizontal="left" vertical="center"/>
    </xf>
    <xf numFmtId="3" fontId="98" fillId="0" borderId="49" xfId="0" applyNumberFormat="1" applyFont="1" applyFill="1" applyBorder="1" applyAlignment="1">
      <alignment horizontal="left" vertical="center"/>
    </xf>
    <xf numFmtId="3" fontId="98" fillId="0" borderId="18" xfId="0" applyNumberFormat="1" applyFont="1" applyFill="1" applyBorder="1" applyAlignment="1">
      <alignment horizontal="left" vertical="center"/>
    </xf>
    <xf numFmtId="0" fontId="125" fillId="0" borderId="11" xfId="0" applyFont="1" applyBorder="1" applyAlignment="1">
      <alignment horizontal="center"/>
    </xf>
    <xf numFmtId="0" fontId="99" fillId="0" borderId="11" xfId="0" applyFont="1" applyFill="1" applyBorder="1" applyAlignment="1">
      <alignment horizontal="left"/>
    </xf>
    <xf numFmtId="0" fontId="99" fillId="0" borderId="22" xfId="0" applyFont="1" applyFill="1" applyBorder="1" applyAlignment="1">
      <alignment horizontal="left"/>
    </xf>
    <xf numFmtId="0" fontId="99" fillId="0" borderId="11" xfId="0" applyFont="1" applyFill="1" applyBorder="1" applyAlignment="1">
      <alignment horizontal="left" vertical="center" wrapText="1"/>
    </xf>
    <xf numFmtId="0" fontId="99" fillId="0" borderId="2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99" fillId="0" borderId="14" xfId="0" applyFont="1" applyFill="1" applyBorder="1" applyAlignment="1">
      <alignment horizontal="left"/>
    </xf>
    <xf numFmtId="0" fontId="99" fillId="0" borderId="43" xfId="0" applyFont="1" applyFill="1" applyBorder="1" applyAlignment="1">
      <alignment horizontal="left"/>
    </xf>
    <xf numFmtId="0" fontId="98" fillId="0" borderId="28" xfId="0" applyFont="1" applyFill="1" applyBorder="1" applyAlignment="1">
      <alignment horizontal="left"/>
    </xf>
    <xf numFmtId="0" fontId="98" fillId="0" borderId="37" xfId="0" applyFont="1" applyFill="1" applyBorder="1" applyAlignment="1">
      <alignment horizontal="left"/>
    </xf>
    <xf numFmtId="0" fontId="98" fillId="0" borderId="22" xfId="0" applyFont="1" applyFill="1" applyBorder="1" applyAlignment="1">
      <alignment horizontal="left"/>
    </xf>
    <xf numFmtId="0" fontId="98" fillId="0" borderId="49" xfId="0" applyFont="1" applyFill="1" applyBorder="1" applyAlignment="1">
      <alignment horizontal="left"/>
    </xf>
    <xf numFmtId="0" fontId="98" fillId="25" borderId="85" xfId="0" applyFont="1" applyFill="1" applyBorder="1" applyAlignment="1">
      <alignment horizontal="center"/>
    </xf>
    <xf numFmtId="0" fontId="98" fillId="25" borderId="75" xfId="0" applyFont="1" applyFill="1" applyBorder="1" applyAlignment="1">
      <alignment horizontal="center"/>
    </xf>
    <xf numFmtId="0" fontId="98" fillId="25" borderId="87" xfId="0" applyFont="1" applyFill="1" applyBorder="1" applyAlignment="1">
      <alignment horizontal="center"/>
    </xf>
    <xf numFmtId="0" fontId="98" fillId="0" borderId="14" xfId="0" applyFont="1" applyFill="1" applyBorder="1" applyAlignment="1">
      <alignment horizontal="left"/>
    </xf>
    <xf numFmtId="0" fontId="98" fillId="0" borderId="43" xfId="0" applyFont="1" applyFill="1" applyBorder="1" applyAlignment="1">
      <alignment horizontal="left"/>
    </xf>
    <xf numFmtId="0" fontId="99" fillId="0" borderId="49" xfId="0" applyFont="1" applyFill="1" applyBorder="1" applyAlignment="1">
      <alignment horizontal="left"/>
    </xf>
    <xf numFmtId="0" fontId="99" fillId="0" borderId="28" xfId="0" applyFont="1" applyFill="1" applyBorder="1" applyAlignment="1">
      <alignment horizontal="left"/>
    </xf>
    <xf numFmtId="0" fontId="99" fillId="0" borderId="37" xfId="0" applyFont="1" applyFill="1" applyBorder="1" applyAlignment="1">
      <alignment horizontal="left"/>
    </xf>
    <xf numFmtId="0" fontId="101" fillId="0" borderId="85" xfId="0" applyFont="1" applyFill="1" applyBorder="1" applyAlignment="1">
      <alignment horizontal="center" vertical="center" wrapText="1"/>
    </xf>
    <xf numFmtId="0" fontId="101" fillId="0" borderId="75" xfId="0" applyFont="1" applyFill="1" applyBorder="1" applyAlignment="1">
      <alignment horizontal="center" vertical="center" wrapText="1"/>
    </xf>
    <xf numFmtId="0" fontId="101" fillId="0" borderId="76" xfId="0" applyFont="1" applyFill="1" applyBorder="1" applyAlignment="1">
      <alignment horizontal="center" vertical="center" wrapText="1"/>
    </xf>
    <xf numFmtId="0" fontId="98" fillId="0" borderId="52" xfId="0" applyFont="1" applyBorder="1" applyAlignment="1">
      <alignment horizontal="center" vertical="center"/>
    </xf>
    <xf numFmtId="0" fontId="98" fillId="0" borderId="63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2" fillId="36" borderId="4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center" vertical="center" wrapText="1"/>
    </xf>
    <xf numFmtId="0" fontId="22" fillId="0" borderId="86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107" fillId="0" borderId="32" xfId="0" applyFont="1" applyBorder="1" applyAlignment="1">
      <alignment horizontal="center" vertical="center"/>
    </xf>
    <xf numFmtId="0" fontId="14" fillId="19" borderId="13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14" fillId="19" borderId="20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0" fontId="14" fillId="16" borderId="14" xfId="0" applyFont="1" applyFill="1" applyBorder="1" applyAlignment="1">
      <alignment horizontal="center"/>
    </xf>
    <xf numFmtId="0" fontId="14" fillId="16" borderId="20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4" fillId="17" borderId="14" xfId="0" applyFont="1" applyFill="1" applyBorder="1" applyAlignment="1">
      <alignment horizontal="center"/>
    </xf>
    <xf numFmtId="0" fontId="14" fillId="17" borderId="20" xfId="0" applyFont="1" applyFill="1" applyBorder="1" applyAlignment="1">
      <alignment horizontal="center"/>
    </xf>
    <xf numFmtId="0" fontId="126" fillId="0" borderId="22" xfId="0" applyFont="1" applyBorder="1" applyAlignment="1">
      <alignment horizontal="center"/>
    </xf>
    <xf numFmtId="0" fontId="126" fillId="0" borderId="49" xfId="0" applyFont="1" applyBorder="1" applyAlignment="1">
      <alignment horizontal="center"/>
    </xf>
    <xf numFmtId="0" fontId="126" fillId="0" borderId="18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117" fillId="0" borderId="26" xfId="0" applyFont="1" applyBorder="1" applyAlignment="1">
      <alignment horizontal="center" vertical="center"/>
    </xf>
    <xf numFmtId="0" fontId="117" fillId="0" borderId="2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24" fillId="51" borderId="22" xfId="0" applyFont="1" applyFill="1" applyBorder="1" applyAlignment="1">
      <alignment horizontal="center" vertical="center"/>
    </xf>
    <xf numFmtId="0" fontId="24" fillId="51" borderId="49" xfId="0" applyFont="1" applyFill="1" applyBorder="1" applyAlignment="1">
      <alignment horizontal="center" vertical="center"/>
    </xf>
    <xf numFmtId="0" fontId="24" fillId="51" borderId="18" xfId="0" applyFont="1" applyFill="1" applyBorder="1" applyAlignment="1">
      <alignment horizontal="center" vertical="center"/>
    </xf>
    <xf numFmtId="0" fontId="127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 vertical="center"/>
    </xf>
    <xf numFmtId="0" fontId="99" fillId="6" borderId="11" xfId="0" applyFont="1" applyFill="1" applyBorder="1" applyAlignment="1">
      <alignment horizontal="center" vertical="center"/>
    </xf>
    <xf numFmtId="0" fontId="99" fillId="7" borderId="11" xfId="0" applyFont="1" applyFill="1" applyBorder="1" applyAlignment="1">
      <alignment horizontal="center" wrapText="1"/>
    </xf>
    <xf numFmtId="0" fontId="99" fillId="5" borderId="11" xfId="0" applyFont="1" applyFill="1" applyBorder="1" applyAlignment="1">
      <alignment horizontal="center" wrapText="1"/>
    </xf>
    <xf numFmtId="0" fontId="99" fillId="2" borderId="22" xfId="0" applyFont="1" applyFill="1" applyBorder="1" applyAlignment="1">
      <alignment horizontal="center" vertical="center" wrapText="1"/>
    </xf>
    <xf numFmtId="0" fontId="99" fillId="2" borderId="18" xfId="0" applyFont="1" applyFill="1" applyBorder="1" applyAlignment="1">
      <alignment horizontal="center" vertical="center" wrapText="1"/>
    </xf>
    <xf numFmtId="0" fontId="117" fillId="0" borderId="88" xfId="0" applyFont="1" applyBorder="1" applyAlignment="1">
      <alignment horizontal="center" vertical="center"/>
    </xf>
    <xf numFmtId="0" fontId="116" fillId="51" borderId="22" xfId="0" applyFont="1" applyFill="1" applyBorder="1" applyAlignment="1">
      <alignment horizontal="center" vertical="center"/>
    </xf>
    <xf numFmtId="0" fontId="116" fillId="51" borderId="49" xfId="0" applyFont="1" applyFill="1" applyBorder="1" applyAlignment="1">
      <alignment horizontal="center" vertical="center"/>
    </xf>
    <xf numFmtId="0" fontId="116" fillId="51" borderId="18" xfId="0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/>
    </xf>
    <xf numFmtId="0" fontId="58" fillId="0" borderId="52" xfId="0" applyFont="1" applyBorder="1" applyAlignment="1">
      <alignment horizontal="center"/>
    </xf>
    <xf numFmtId="0" fontId="59" fillId="0" borderId="59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89" xfId="0" applyFont="1" applyBorder="1" applyAlignment="1">
      <alignment horizontal="center" vertical="center" wrapText="1"/>
    </xf>
    <xf numFmtId="0" fontId="58" fillId="0" borderId="75" xfId="0" applyFont="1" applyBorder="1" applyAlignment="1">
      <alignment horizontal="center"/>
    </xf>
    <xf numFmtId="0" fontId="58" fillId="0" borderId="85" xfId="0" applyFont="1" applyBorder="1" applyAlignment="1">
      <alignment horizontal="center"/>
    </xf>
    <xf numFmtId="0" fontId="58" fillId="0" borderId="76" xfId="0" applyFont="1" applyBorder="1" applyAlignment="1">
      <alignment horizontal="center"/>
    </xf>
    <xf numFmtId="0" fontId="59" fillId="0" borderId="90" xfId="0" applyFont="1" applyBorder="1" applyAlignment="1">
      <alignment horizontal="center" vertical="center" wrapText="1"/>
    </xf>
    <xf numFmtId="0" fontId="59" fillId="0" borderId="91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86" xfId="0" applyFont="1" applyBorder="1" applyAlignment="1">
      <alignment horizontal="center" vertical="center" wrapText="1"/>
    </xf>
    <xf numFmtId="0" fontId="59" fillId="0" borderId="92" xfId="0" applyFont="1" applyBorder="1" applyAlignment="1">
      <alignment horizontal="center" vertical="center" wrapText="1"/>
    </xf>
    <xf numFmtId="0" fontId="121" fillId="0" borderId="90" xfId="0" applyFont="1" applyBorder="1" applyAlignment="1">
      <alignment horizontal="center" vertical="center"/>
    </xf>
    <xf numFmtId="0" fontId="121" fillId="0" borderId="93" xfId="0" applyFont="1" applyBorder="1" applyAlignment="1">
      <alignment horizontal="center" vertical="center"/>
    </xf>
    <xf numFmtId="0" fontId="121" fillId="0" borderId="78" xfId="0" applyFont="1" applyBorder="1" applyAlignment="1">
      <alignment horizontal="center" vertical="center"/>
    </xf>
    <xf numFmtId="0" fontId="121" fillId="0" borderId="68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91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94" xfId="0" applyFont="1" applyBorder="1" applyAlignment="1">
      <alignment horizontal="center" vertical="center"/>
    </xf>
    <xf numFmtId="172" fontId="121" fillId="0" borderId="46" xfId="0" applyNumberFormat="1" applyFont="1" applyBorder="1" applyAlignment="1">
      <alignment horizontal="center"/>
    </xf>
    <xf numFmtId="172" fontId="121" fillId="0" borderId="72" xfId="0" applyNumberFormat="1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31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9" fillId="0" borderId="19" xfId="0" applyFont="1" applyBorder="1" applyAlignment="1">
      <alignment horizontal="center" vertical="center" wrapText="1"/>
    </xf>
    <xf numFmtId="0" fontId="121" fillId="0" borderId="65" xfId="0" applyFont="1" applyBorder="1" applyAlignment="1">
      <alignment horizontal="center" vertical="center" wrapText="1"/>
    </xf>
    <xf numFmtId="0" fontId="58" fillId="0" borderId="78" xfId="0" applyFont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0" fontId="58" fillId="0" borderId="78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78" xfId="0" applyFont="1" applyFill="1" applyBorder="1" applyAlignment="1">
      <alignment horizontal="center"/>
    </xf>
    <xf numFmtId="0" fontId="58" fillId="0" borderId="68" xfId="0" applyFont="1" applyFill="1" applyBorder="1" applyAlignment="1">
      <alignment horizontal="center"/>
    </xf>
    <xf numFmtId="0" fontId="58" fillId="0" borderId="71" xfId="0" applyFont="1" applyBorder="1" applyAlignment="1">
      <alignment horizontal="center"/>
    </xf>
    <xf numFmtId="172" fontId="121" fillId="0" borderId="31" xfId="0" applyNumberFormat="1" applyFont="1" applyBorder="1" applyAlignment="1">
      <alignment horizontal="center"/>
    </xf>
    <xf numFmtId="172" fontId="121" fillId="0" borderId="18" xfId="0" applyNumberFormat="1" applyFont="1" applyBorder="1" applyAlignment="1">
      <alignment horizontal="center"/>
    </xf>
    <xf numFmtId="0" fontId="58" fillId="0" borderId="31" xfId="0" applyFont="1" applyBorder="1" applyAlignment="1">
      <alignment horizontal="center" vertical="center" wrapText="1"/>
    </xf>
    <xf numFmtId="0" fontId="58" fillId="0" borderId="71" xfId="0" applyFont="1" applyBorder="1" applyAlignment="1">
      <alignment horizontal="center" vertical="center" wrapText="1"/>
    </xf>
    <xf numFmtId="0" fontId="58" fillId="46" borderId="86" xfId="0" applyFont="1" applyFill="1" applyBorder="1" applyAlignment="1">
      <alignment horizontal="center"/>
    </xf>
    <xf numFmtId="0" fontId="58" fillId="46" borderId="95" xfId="0" applyFont="1" applyFill="1" applyBorder="1" applyAlignment="1">
      <alignment horizontal="center"/>
    </xf>
    <xf numFmtId="3" fontId="58" fillId="46" borderId="38" xfId="0" applyNumberFormat="1" applyFont="1" applyFill="1" applyBorder="1" applyAlignment="1">
      <alignment horizontal="center"/>
    </xf>
    <xf numFmtId="3" fontId="58" fillId="46" borderId="95" xfId="0" applyNumberFormat="1" applyFont="1" applyFill="1" applyBorder="1" applyAlignment="1">
      <alignment horizontal="center"/>
    </xf>
    <xf numFmtId="0" fontId="58" fillId="0" borderId="46" xfId="0" applyFont="1" applyBorder="1" applyAlignment="1">
      <alignment horizontal="center" vertical="center" wrapText="1"/>
    </xf>
    <xf numFmtId="0" fontId="58" fillId="0" borderId="73" xfId="0" applyFont="1" applyBorder="1" applyAlignment="1">
      <alignment horizontal="center" vertical="center" wrapText="1"/>
    </xf>
    <xf numFmtId="0" fontId="121" fillId="0" borderId="96" xfId="0" applyFont="1" applyBorder="1" applyAlignment="1">
      <alignment horizontal="center" vertical="center"/>
    </xf>
    <xf numFmtId="0" fontId="121" fillId="0" borderId="8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/>
    </xf>
    <xf numFmtId="172" fontId="121" fillId="0" borderId="97" xfId="0" applyNumberFormat="1" applyFont="1" applyBorder="1" applyAlignment="1">
      <alignment horizontal="center"/>
    </xf>
    <xf numFmtId="172" fontId="121" fillId="0" borderId="69" xfId="0" applyNumberFormat="1" applyFont="1" applyBorder="1" applyAlignment="1">
      <alignment horizontal="center"/>
    </xf>
    <xf numFmtId="0" fontId="127" fillId="0" borderId="90" xfId="0" applyFont="1" applyBorder="1" applyAlignment="1">
      <alignment horizontal="center" vertical="center" wrapText="1"/>
    </xf>
    <xf numFmtId="0" fontId="127" fillId="0" borderId="93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 vertical="center" wrapText="1"/>
    </xf>
    <xf numFmtId="0" fontId="127" fillId="0" borderId="98" xfId="0" applyFont="1" applyBorder="1" applyAlignment="1">
      <alignment horizontal="center" vertical="center" wrapText="1"/>
    </xf>
    <xf numFmtId="0" fontId="127" fillId="0" borderId="78" xfId="0" applyFont="1" applyBorder="1" applyAlignment="1">
      <alignment horizontal="center" vertical="center" wrapText="1"/>
    </xf>
    <xf numFmtId="0" fontId="127" fillId="0" borderId="68" xfId="0" applyFont="1" applyBorder="1" applyAlignment="1">
      <alignment horizontal="center" vertical="center" wrapText="1"/>
    </xf>
    <xf numFmtId="0" fontId="106" fillId="36" borderId="43" xfId="0" applyFont="1" applyFill="1" applyBorder="1" applyAlignment="1">
      <alignment horizontal="right"/>
    </xf>
    <xf numFmtId="0" fontId="106" fillId="36" borderId="52" xfId="0" applyFont="1" applyFill="1" applyBorder="1" applyAlignment="1">
      <alignment horizontal="right"/>
    </xf>
    <xf numFmtId="0" fontId="106" fillId="36" borderId="99" xfId="0" applyFont="1" applyFill="1" applyBorder="1" applyAlignment="1">
      <alignment horizontal="right"/>
    </xf>
    <xf numFmtId="0" fontId="106" fillId="36" borderId="22" xfId="0" applyFont="1" applyFill="1" applyBorder="1" applyAlignment="1">
      <alignment horizontal="right"/>
    </xf>
    <xf numFmtId="0" fontId="106" fillId="36" borderId="49" xfId="0" applyFont="1" applyFill="1" applyBorder="1" applyAlignment="1">
      <alignment horizontal="right"/>
    </xf>
    <xf numFmtId="0" fontId="106" fillId="36" borderId="18" xfId="0" applyFont="1" applyFill="1" applyBorder="1" applyAlignment="1">
      <alignment horizontal="right"/>
    </xf>
    <xf numFmtId="0" fontId="40" fillId="0" borderId="45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56" fillId="43" borderId="31" xfId="0" applyFont="1" applyFill="1" applyBorder="1" applyAlignment="1">
      <alignment horizontal="center" vertical="center"/>
    </xf>
    <xf numFmtId="0" fontId="56" fillId="43" borderId="18" xfId="0" applyFont="1" applyFill="1" applyBorder="1" applyAlignment="1">
      <alignment horizontal="center" vertical="center"/>
    </xf>
    <xf numFmtId="0" fontId="57" fillId="43" borderId="46" xfId="0" applyFont="1" applyFill="1" applyBorder="1" applyAlignment="1">
      <alignment horizontal="center" vertical="center"/>
    </xf>
    <xf numFmtId="0" fontId="57" fillId="43" borderId="72" xfId="0" applyFont="1" applyFill="1" applyBorder="1" applyAlignment="1">
      <alignment horizontal="center" vertical="center"/>
    </xf>
    <xf numFmtId="0" fontId="40" fillId="43" borderId="31" xfId="0" applyFont="1" applyFill="1" applyBorder="1" applyAlignment="1">
      <alignment horizontal="center" vertical="center"/>
    </xf>
    <xf numFmtId="0" fontId="40" fillId="43" borderId="49" xfId="0" applyFont="1" applyFill="1" applyBorder="1" applyAlignment="1">
      <alignment horizontal="center" vertical="center"/>
    </xf>
    <xf numFmtId="0" fontId="40" fillId="43" borderId="18" xfId="0" applyFont="1" applyFill="1" applyBorder="1" applyAlignment="1">
      <alignment horizontal="center" vertical="center"/>
    </xf>
    <xf numFmtId="0" fontId="56" fillId="43" borderId="31" xfId="0" applyFont="1" applyFill="1" applyBorder="1" applyAlignment="1">
      <alignment horizontal="center"/>
    </xf>
    <xf numFmtId="0" fontId="56" fillId="43" borderId="49" xfId="0" applyFont="1" applyFill="1" applyBorder="1" applyAlignment="1">
      <alignment horizontal="center"/>
    </xf>
    <xf numFmtId="0" fontId="56" fillId="43" borderId="18" xfId="0" applyFont="1" applyFill="1" applyBorder="1" applyAlignment="1">
      <alignment horizontal="center"/>
    </xf>
    <xf numFmtId="0" fontId="119" fillId="0" borderId="18" xfId="0" applyFont="1" applyBorder="1" applyAlignment="1">
      <alignment horizontal="center"/>
    </xf>
    <xf numFmtId="0" fontId="119" fillId="0" borderId="11" xfId="0" applyFont="1" applyBorder="1" applyAlignment="1">
      <alignment horizontal="center"/>
    </xf>
    <xf numFmtId="0" fontId="119" fillId="0" borderId="16" xfId="0" applyFont="1" applyBorder="1" applyAlignment="1">
      <alignment horizontal="center"/>
    </xf>
    <xf numFmtId="0" fontId="118" fillId="0" borderId="99" xfId="0" applyFont="1" applyBorder="1" applyAlignment="1">
      <alignment horizontal="center"/>
    </xf>
    <xf numFmtId="0" fontId="118" fillId="0" borderId="14" xfId="0" applyFont="1" applyBorder="1" applyAlignment="1">
      <alignment horizontal="center"/>
    </xf>
    <xf numFmtId="0" fontId="118" fillId="0" borderId="20" xfId="0" applyFont="1" applyBorder="1" applyAlignment="1">
      <alignment horizontal="center"/>
    </xf>
    <xf numFmtId="0" fontId="126" fillId="0" borderId="13" xfId="0" applyFont="1" applyBorder="1" applyAlignment="1">
      <alignment horizontal="center" vertical="center" wrapText="1"/>
    </xf>
    <xf numFmtId="0" fontId="126" fillId="0" borderId="14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26" fillId="0" borderId="15" xfId="0" applyFont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 wrapText="1"/>
    </xf>
    <xf numFmtId="0" fontId="57" fillId="43" borderId="50" xfId="0" applyFont="1" applyFill="1" applyBorder="1" applyAlignment="1">
      <alignment horizontal="center" vertical="center"/>
    </xf>
    <xf numFmtId="43" fontId="24" fillId="39" borderId="42" xfId="42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3" fontId="29" fillId="39" borderId="85" xfId="42" applyFont="1" applyFill="1" applyBorder="1" applyAlignment="1">
      <alignment horizontal="center" vertical="center"/>
    </xf>
    <xf numFmtId="43" fontId="29" fillId="39" borderId="75" xfId="42" applyFont="1" applyFill="1" applyBorder="1" applyAlignment="1">
      <alignment horizontal="center" vertical="center"/>
    </xf>
    <xf numFmtId="43" fontId="29" fillId="39" borderId="76" xfId="42" applyFont="1" applyFill="1" applyBorder="1" applyAlignment="1">
      <alignment horizontal="center" vertical="center"/>
    </xf>
    <xf numFmtId="43" fontId="25" fillId="4" borderId="85" xfId="42" applyFont="1" applyFill="1" applyBorder="1" applyAlignment="1">
      <alignment horizontal="center" vertical="center"/>
    </xf>
    <xf numFmtId="43" fontId="25" fillId="4" borderId="75" xfId="42" applyFont="1" applyFill="1" applyBorder="1" applyAlignment="1">
      <alignment horizontal="center" vertical="center"/>
    </xf>
    <xf numFmtId="43" fontId="25" fillId="4" borderId="76" xfId="42" applyFont="1" applyFill="1" applyBorder="1" applyAlignment="1">
      <alignment horizontal="center" vertical="center"/>
    </xf>
    <xf numFmtId="43" fontId="23" fillId="39" borderId="13" xfId="42" applyFont="1" applyFill="1" applyBorder="1" applyAlignment="1">
      <alignment horizontal="center" vertical="center" wrapText="1"/>
    </xf>
    <xf numFmtId="43" fontId="23" fillId="39" borderId="10" xfId="42" applyFont="1" applyFill="1" applyBorder="1" applyAlignment="1">
      <alignment horizontal="center" vertical="center" wrapText="1"/>
    </xf>
    <xf numFmtId="43" fontId="23" fillId="39" borderId="15" xfId="42" applyFont="1" applyFill="1" applyBorder="1" applyAlignment="1">
      <alignment horizontal="center" vertical="center" wrapText="1"/>
    </xf>
    <xf numFmtId="43" fontId="23" fillId="39" borderId="59" xfId="42" applyFont="1" applyFill="1" applyBorder="1" applyAlignment="1">
      <alignment horizontal="center" vertical="center" wrapText="1"/>
    </xf>
    <xf numFmtId="43" fontId="23" fillId="39" borderId="13" xfId="42" applyFont="1" applyFill="1" applyBorder="1" applyAlignment="1">
      <alignment horizontal="center" vertical="center"/>
    </xf>
    <xf numFmtId="43" fontId="23" fillId="39" borderId="10" xfId="42" applyFont="1" applyFill="1" applyBorder="1" applyAlignment="1">
      <alignment horizontal="center" vertical="center"/>
    </xf>
    <xf numFmtId="43" fontId="23" fillId="39" borderId="59" xfId="42" applyFont="1" applyFill="1" applyBorder="1" applyAlignment="1">
      <alignment horizontal="center" vertical="center"/>
    </xf>
    <xf numFmtId="43" fontId="23" fillId="39" borderId="15" xfId="42" applyFont="1" applyFill="1" applyBorder="1" applyAlignment="1">
      <alignment horizontal="center" vertical="center"/>
    </xf>
    <xf numFmtId="43" fontId="24" fillId="16" borderId="36" xfId="42" applyFont="1" applyFill="1" applyBorder="1" applyAlignment="1">
      <alignment horizontal="center" vertical="center"/>
    </xf>
    <xf numFmtId="43" fontId="24" fillId="16" borderId="35" xfId="42" applyFont="1" applyFill="1" applyBorder="1" applyAlignment="1">
      <alignment horizontal="center" vertical="center"/>
    </xf>
    <xf numFmtId="43" fontId="24" fillId="16" borderId="61" xfId="42" applyFont="1" applyFill="1" applyBorder="1" applyAlignment="1">
      <alignment horizontal="center" vertical="center"/>
    </xf>
    <xf numFmtId="43" fontId="24" fillId="16" borderId="17" xfId="42" applyFont="1" applyFill="1" applyBorder="1" applyAlignment="1">
      <alignment horizontal="center" vertical="center"/>
    </xf>
    <xf numFmtId="43" fontId="24" fillId="39" borderId="34" xfId="42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24" fillId="39" borderId="34" xfId="42" applyNumberFormat="1" applyFont="1" applyFill="1" applyBorder="1" applyAlignment="1">
      <alignment horizontal="center" vertical="center" wrapText="1"/>
    </xf>
    <xf numFmtId="43" fontId="24" fillId="39" borderId="12" xfId="42" applyFont="1" applyFill="1" applyBorder="1" applyAlignment="1">
      <alignment horizontal="center" vertical="center" wrapText="1"/>
    </xf>
    <xf numFmtId="43" fontId="24" fillId="39" borderId="12" xfId="42" applyFont="1" applyFill="1" applyBorder="1" applyAlignment="1">
      <alignment horizontal="center" vertical="center"/>
    </xf>
    <xf numFmtId="43" fontId="24" fillId="39" borderId="26" xfId="42" applyFont="1" applyFill="1" applyBorder="1" applyAlignment="1">
      <alignment horizontal="center" vertical="center"/>
    </xf>
    <xf numFmtId="43" fontId="24" fillId="39" borderId="23" xfId="42" applyFont="1" applyFill="1" applyBorder="1" applyAlignment="1">
      <alignment horizontal="center" vertical="center"/>
    </xf>
    <xf numFmtId="165" fontId="24" fillId="39" borderId="12" xfId="42" applyNumberFormat="1" applyFont="1" applyFill="1" applyBorder="1" applyAlignment="1">
      <alignment horizontal="center" vertical="center"/>
    </xf>
    <xf numFmtId="165" fontId="24" fillId="39" borderId="26" xfId="42" applyNumberFormat="1" applyFont="1" applyFill="1" applyBorder="1" applyAlignment="1">
      <alignment horizontal="center" vertical="center"/>
    </xf>
    <xf numFmtId="165" fontId="24" fillId="39" borderId="23" xfId="42" applyNumberFormat="1" applyFont="1" applyFill="1" applyBorder="1" applyAlignment="1">
      <alignment horizontal="center" vertical="center"/>
    </xf>
    <xf numFmtId="43" fontId="24" fillId="39" borderId="40" xfId="42" applyFont="1" applyFill="1" applyBorder="1" applyAlignment="1">
      <alignment horizontal="center" vertical="center"/>
    </xf>
    <xf numFmtId="43" fontId="24" fillId="39" borderId="21" xfId="42" applyFont="1" applyFill="1" applyBorder="1" applyAlignment="1">
      <alignment horizontal="center" vertical="center"/>
    </xf>
    <xf numFmtId="43" fontId="24" fillId="39" borderId="67" xfId="42" applyFont="1" applyFill="1" applyBorder="1" applyAlignment="1">
      <alignment horizontal="center" vertical="center"/>
    </xf>
    <xf numFmtId="0" fontId="99" fillId="0" borderId="35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32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9" fillId="0" borderId="26" xfId="0" applyFont="1" applyBorder="1" applyAlignment="1">
      <alignment horizontal="center" vertical="center"/>
    </xf>
    <xf numFmtId="0" fontId="99" fillId="0" borderId="23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 wrapText="1"/>
    </xf>
    <xf numFmtId="0" fontId="99" fillId="0" borderId="59" xfId="0" applyFont="1" applyBorder="1" applyAlignment="1">
      <alignment horizontal="center" vertical="center" wrapText="1"/>
    </xf>
    <xf numFmtId="0" fontId="99" fillId="0" borderId="44" xfId="0" applyFont="1" applyBorder="1" applyAlignment="1">
      <alignment horizontal="center" vertical="center" wrapText="1"/>
    </xf>
    <xf numFmtId="0" fontId="99" fillId="0" borderId="55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3" fontId="99" fillId="0" borderId="12" xfId="0" applyNumberFormat="1" applyFont="1" applyBorder="1" applyAlignment="1">
      <alignment horizontal="center" vertical="center" wrapText="1"/>
    </xf>
    <xf numFmtId="3" fontId="99" fillId="0" borderId="4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4 3 3" xfId="45"/>
    <cellStyle name="Comma 4 3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3" xfId="58"/>
    <cellStyle name="Normal 2" xfId="59"/>
    <cellStyle name="Normal 3" xfId="60"/>
    <cellStyle name="Note" xfId="61"/>
    <cellStyle name="Output" xfId="62"/>
    <cellStyle name="Percent" xfId="63"/>
    <cellStyle name="Percent 4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2016 KRAHESUAR ME (Min,Maks dhe Mesataren historike) (m)
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"/>
          <c:w val="0.991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2016'!$A$30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2016'!$B$30:$M$30</c:f>
              <c:numCache/>
            </c:numRef>
          </c:val>
          <c:smooth val="0"/>
        </c:ser>
        <c:ser>
          <c:idx val="1"/>
          <c:order val="1"/>
          <c:tx>
            <c:strRef>
              <c:f>'Niv.Fierz 2016'!$A$31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2016'!$B$31:$M$31</c:f>
              <c:numCache/>
            </c:numRef>
          </c:val>
          <c:smooth val="0"/>
        </c:ser>
        <c:ser>
          <c:idx val="2"/>
          <c:order val="2"/>
          <c:tx>
            <c:strRef>
              <c:f>'Niv.Fierz 2016'!$A$32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2016'!$B$32:$M$32</c:f>
              <c:numCache/>
            </c:numRef>
          </c:val>
          <c:smooth val="0"/>
        </c:ser>
        <c:ser>
          <c:idx val="3"/>
          <c:order val="3"/>
          <c:tx>
            <c:strRef>
              <c:f>'Niv.Fierz 2016'!$A$33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2016'!$B$33:$M$33</c:f>
              <c:numCache/>
            </c:numRef>
          </c:val>
          <c:smooth val="0"/>
        </c:ser>
        <c:marker val="1"/>
        <c:axId val="20405265"/>
        <c:axId val="49429658"/>
      </c:lineChart>
      <c:catAx>
        <c:axId val="204052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05265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</a:rPr>
              <a:t>HUMBJET NE RRJETIN E SHPERNDARJES GJATE MUAJVE TE PERIUDHES  2009  -  2016 (MWh)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062"/>
          <c:w val="0.892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'Graf Humb2016'!$A$2</c:f>
              <c:strCache>
                <c:ptCount val="1"/>
                <c:pt idx="0">
                  <c:v>MWH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Humb2016'!$B$2:$CS$2</c:f>
              <c:numCache/>
            </c:numRef>
          </c:val>
          <c:smooth val="0"/>
        </c:ser>
        <c:ser>
          <c:idx val="1"/>
          <c:order val="1"/>
          <c:tx>
            <c:strRef>
              <c:f>'Graf Humb2016'!$A$3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Humb2016'!$B$3:$CS$3</c:f>
              <c:numCache/>
            </c:numRef>
          </c:val>
          <c:smooth val="0"/>
        </c:ser>
        <c:ser>
          <c:idx val="2"/>
          <c:order val="2"/>
          <c:tx>
            <c:strRef>
              <c:f>'Graf Humb2016'!$A$4</c:f>
              <c:strCache>
                <c:ptCount val="1"/>
                <c:pt idx="0">
                  <c:v>Technical Losses in HV Sub/St.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Humb2016'!$B$4:$CS$4</c:f>
              <c:numCache/>
            </c:numRef>
          </c:val>
          <c:smooth val="0"/>
        </c:ser>
        <c:ser>
          <c:idx val="3"/>
          <c:order val="3"/>
          <c:tx>
            <c:strRef>
              <c:f>'Graf Humb2016'!$A$5</c:f>
              <c:strCache>
                <c:ptCount val="1"/>
                <c:pt idx="0">
                  <c:v>Technical Losses in DSO zones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Humb2016'!$B$5:$CS$5</c:f>
              <c:numCache/>
            </c:numRef>
          </c:val>
          <c:smooth val="0"/>
        </c:ser>
        <c:ser>
          <c:idx val="4"/>
          <c:order val="4"/>
          <c:tx>
            <c:strRef>
              <c:f>'Graf Humb2016'!$A$6</c:f>
              <c:strCache>
                <c:ptCount val="1"/>
                <c:pt idx="0">
                  <c:v>Total Technical Losses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Humb2016'!$B$6:$CS$6</c:f>
              <c:numCache/>
            </c:numRef>
          </c:val>
          <c:smooth val="0"/>
        </c:ser>
        <c:ser>
          <c:idx val="5"/>
          <c:order val="5"/>
          <c:tx>
            <c:strRef>
              <c:f>'Graf Humb2016'!$A$7</c:f>
              <c:strCache>
                <c:ptCount val="1"/>
                <c:pt idx="0">
                  <c:v>Total Non Technical Losses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Humb2016'!$B$7:$CS$7</c:f>
              <c:numCache/>
            </c:numRef>
          </c:val>
          <c:smooth val="0"/>
        </c:ser>
        <c:ser>
          <c:idx val="6"/>
          <c:order val="6"/>
          <c:tx>
            <c:strRef>
              <c:f>'Graf Humb2016'!$A$8</c:f>
              <c:strCache>
                <c:ptCount val="1"/>
                <c:pt idx="0">
                  <c:v>TOTAL LOSSES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Humb2016'!$B$8:$CS$8</c:f>
              <c:numCache/>
            </c:numRef>
          </c:val>
          <c:smooth val="0"/>
        </c:ser>
        <c:ser>
          <c:idx val="7"/>
          <c:order val="7"/>
          <c:tx>
            <c:strRef>
              <c:f>'Graf Humb2016'!$A$9</c:f>
              <c:strCache>
                <c:ptCount val="1"/>
                <c:pt idx="0">
                  <c:v>TOTAL ENERGY IN DSO GRID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Humb2016'!$B$9:$CS$9</c:f>
              <c:numCache/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22137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125"/>
          <c:y val="0.062"/>
          <c:w val="0.71"/>
          <c:h val="0.0425"/>
        </c:manualLayout>
      </c:layout>
      <c:overlay val="0"/>
      <c:spPr>
        <a:solidFill>
          <a:srgbClr val="E6E0EC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ECURIA E GJENDJES DEBITORE NDAJ  OPERATORIT TE SISTEMIT TE SHPERNDARJES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31 Maj 2009 -31 Dhjetor 2015   (000 000 LEKE)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91"/>
          <c:w val="0.9695"/>
          <c:h val="0.8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Debitor!$A$2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Debitor!$B$2:$O$2</c:f>
              <c:numCache/>
            </c:numRef>
          </c:val>
        </c:ser>
        <c:ser>
          <c:idx val="1"/>
          <c:order val="1"/>
          <c:tx>
            <c:strRef>
              <c:f>Debitor!$A$3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Debitor!$B$3:$O$3</c:f>
              <c:numCache/>
            </c:numRef>
          </c:val>
        </c:ser>
        <c:ser>
          <c:idx val="2"/>
          <c:order val="2"/>
          <c:tx>
            <c:strRef>
              <c:f>Debitor!$A$4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Debitor!$B$4:$O$4</c:f>
              <c:numCache/>
            </c:numRef>
          </c:val>
        </c:ser>
        <c:ser>
          <c:idx val="3"/>
          <c:order val="3"/>
          <c:tx>
            <c:strRef>
              <c:f>Debitor!$A$5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Debitor!$B$5:$O$5</c:f>
              <c:numCache/>
            </c:numRef>
          </c:val>
        </c:ser>
        <c:overlap val="100"/>
        <c:gapWidth val="10"/>
        <c:axId val="63869669"/>
        <c:axId val="37956110"/>
      </c:barChart>
      <c:lineChart>
        <c:grouping val="standard"/>
        <c:varyColors val="0"/>
        <c:ser>
          <c:idx val="4"/>
          <c:order val="4"/>
          <c:tx>
            <c:strRef>
              <c:f>Debitor!$A$6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Debitor!$B$6:$O$6</c:f>
              <c:numCache/>
            </c:numRef>
          </c:val>
          <c:smooth val="0"/>
        </c:ser>
        <c:axId val="63869669"/>
        <c:axId val="37956110"/>
      </c:lineChart>
      <c:catAx>
        <c:axId val="638696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l"/>
        <c:delete val="1"/>
        <c:majorTickMark val="out"/>
        <c:minorTickMark val="none"/>
        <c:tickLblPos val="nextTo"/>
        <c:crossAx val="638696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142875</xdr:rowOff>
    </xdr:from>
    <xdr:to>
      <xdr:col>12</xdr:col>
      <xdr:colOff>495300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04775" y="4743450"/>
        <a:ext cx="7267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66675</xdr:rowOff>
    </xdr:from>
    <xdr:to>
      <xdr:col>96</xdr:col>
      <xdr:colOff>66675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6675" y="3267075"/>
        <a:ext cx="16344900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66675</xdr:rowOff>
    </xdr:from>
    <xdr:to>
      <xdr:col>15</xdr:col>
      <xdr:colOff>19050</xdr:colOff>
      <xdr:row>49</xdr:row>
      <xdr:rowOff>171450</xdr:rowOff>
    </xdr:to>
    <xdr:graphicFrame>
      <xdr:nvGraphicFramePr>
        <xdr:cNvPr id="1" name="Chart 2"/>
        <xdr:cNvGraphicFramePr/>
      </xdr:nvGraphicFramePr>
      <xdr:xfrm>
        <a:off x="57150" y="1685925"/>
        <a:ext cx="64198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nika.Dimashi\Desktop\VITI%202016\Raportimet%20ERE\ERE_Raport%20Mujor_Qershor_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8-mujori\ERE_Raport%20Mujor_Gusht_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8-mujori\ERE-Raport%204%20mujor_Tabela%20ATC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6"/>
      <sheetName val="Struktura e Shitjes"/>
      <sheetName val="Faturat saktesuese "/>
      <sheetName val="Struktura Shitjes Progresive"/>
      <sheetName val="Bilanci i Energjise"/>
      <sheetName val="Shperndarja"/>
    </sheetNames>
    <sheetDataSet>
      <sheetData sheetId="6">
        <row r="10">
          <cell r="D10">
            <v>372273.55335098</v>
          </cell>
          <cell r="E10">
            <v>314555.7268464</v>
          </cell>
          <cell r="F10">
            <v>303652.1611542999</v>
          </cell>
          <cell r="G10">
            <v>256932.64842495002</v>
          </cell>
          <cell r="H10">
            <v>277552.448341111</v>
          </cell>
          <cell r="I10">
            <v>303840.42262754997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6"/>
      <sheetName val="Struktura e Shitjes "/>
      <sheetName val="Faturat saktesuese "/>
      <sheetName val="Struktura Shitjes Progresiv "/>
      <sheetName val="Bilanci i Energjise"/>
      <sheetName val="Shperndarja"/>
    </sheetNames>
    <sheetDataSet>
      <sheetData sheetId="5">
        <row r="11">
          <cell r="D11">
            <v>3363.4435</v>
          </cell>
          <cell r="E11">
            <v>3283.6858</v>
          </cell>
          <cell r="F11">
            <v>3500.02178</v>
          </cell>
          <cell r="G11">
            <v>2842.76256</v>
          </cell>
          <cell r="H11">
            <v>3431.86884</v>
          </cell>
          <cell r="I11">
            <v>3143.21282</v>
          </cell>
          <cell r="J11">
            <v>2833.13228</v>
          </cell>
          <cell r="K11">
            <v>2533.538</v>
          </cell>
        </row>
        <row r="12">
          <cell r="D12">
            <v>63172.84842</v>
          </cell>
          <cell r="E12">
            <v>79591.55456</v>
          </cell>
          <cell r="F12">
            <v>87946.935696</v>
          </cell>
          <cell r="G12">
            <v>76890.73598</v>
          </cell>
          <cell r="H12">
            <v>85064.51868</v>
          </cell>
          <cell r="I12">
            <v>44664.07672</v>
          </cell>
          <cell r="J12">
            <v>18648.0489</v>
          </cell>
          <cell r="K12">
            <v>11025.9973</v>
          </cell>
        </row>
        <row r="20">
          <cell r="D20">
            <v>16293.090256399908</v>
          </cell>
          <cell r="E20">
            <v>16163.661096400021</v>
          </cell>
          <cell r="F20">
            <v>14221.83000029996</v>
          </cell>
          <cell r="G20">
            <v>11636.184234950098</v>
          </cell>
          <cell r="H20">
            <v>11819.547981111014</v>
          </cell>
          <cell r="I20">
            <v>9944.70295754999</v>
          </cell>
          <cell r="J20">
            <v>11190.709941981024</v>
          </cell>
          <cell r="K20">
            <v>12307.230050523996</v>
          </cell>
        </row>
        <row r="21">
          <cell r="D21">
            <v>0.024249854804295926</v>
          </cell>
          <cell r="E21">
            <v>0.028875438648824175</v>
          </cell>
          <cell r="F21">
            <v>0.02480180645924572</v>
          </cell>
          <cell r="G21">
            <v>0.024768212622931246</v>
          </cell>
          <cell r="H21">
            <v>0.024754647524674652</v>
          </cell>
          <cell r="I21">
            <v>0.021467354714000474</v>
          </cell>
          <cell r="J21">
            <v>0.02194620198532693</v>
          </cell>
          <cell r="K21">
            <v>0.023942434886085013</v>
          </cell>
          <cell r="P21">
            <v>0.024431157493442643</v>
          </cell>
        </row>
        <row r="25">
          <cell r="D25">
            <v>125071.31038072263</v>
          </cell>
          <cell r="E25">
            <v>101612.36080382654</v>
          </cell>
          <cell r="F25">
            <v>106425.55255951514</v>
          </cell>
          <cell r="G25">
            <v>87210.39788647539</v>
          </cell>
          <cell r="H25">
            <v>88639.68468406674</v>
          </cell>
          <cell r="I25">
            <v>87522.61568250252</v>
          </cell>
          <cell r="J25">
            <v>96095.52452205178</v>
          </cell>
          <cell r="K25">
            <v>95845.56288597026</v>
          </cell>
        </row>
        <row r="26">
          <cell r="D26">
            <v>0.19089480069222978</v>
          </cell>
          <cell r="E26">
            <v>0.18703819047651948</v>
          </cell>
          <cell r="F26">
            <v>0.19043230119173474</v>
          </cell>
          <cell r="G26">
            <v>0.19044406825752228</v>
          </cell>
          <cell r="H26">
            <v>0.19044976691406465</v>
          </cell>
          <cell r="I26">
            <v>0.1931616137406825</v>
          </cell>
          <cell r="J26">
            <v>0.19276229636980693</v>
          </cell>
          <cell r="K26">
            <v>0.19111308160590104</v>
          </cell>
          <cell r="P26">
            <v>0.19072555397428528</v>
          </cell>
        </row>
        <row r="27">
          <cell r="D27">
            <v>91709.78753829742</v>
          </cell>
          <cell r="E27">
            <v>44565.460407213424</v>
          </cell>
          <cell r="F27">
            <v>50978.39835207982</v>
          </cell>
          <cell r="G27">
            <v>23653.06133373732</v>
          </cell>
          <cell r="H27">
            <v>28290.513963447243</v>
          </cell>
          <cell r="I27">
            <v>15319.87120968748</v>
          </cell>
          <cell r="J27">
            <v>25136.52630910919</v>
          </cell>
          <cell r="K27">
            <v>21141.57339606274</v>
          </cell>
        </row>
        <row r="28">
          <cell r="D28">
            <v>0.13649645321660056</v>
          </cell>
          <cell r="E28">
            <v>0.07961359806855275</v>
          </cell>
          <cell r="F28">
            <v>0.08890250899525219</v>
          </cell>
          <cell r="G28">
            <v>0.050346749455686325</v>
          </cell>
          <cell r="H28">
            <v>0.05925114078611271</v>
          </cell>
          <cell r="I28">
            <v>0.033070581477899465</v>
          </cell>
          <cell r="J28">
            <v>0.04929546797739083</v>
          </cell>
          <cell r="K28">
            <v>0.041128730213592465</v>
          </cell>
          <cell r="P28">
            <v>0.07094990013642517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termujori I 2016"/>
      <sheetName val="Katermujori II 2016"/>
      <sheetName val="Katermujori III 2016"/>
      <sheetName val="Total 2016"/>
    </sheetNames>
    <sheetDataSet>
      <sheetData sheetId="0">
        <row r="8">
          <cell r="A8" t="str">
            <v>Vjetor</v>
          </cell>
          <cell r="B8" t="str">
            <v>01.01.2016 - 31.12.2016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  <cell r="G8">
            <v>0.07</v>
          </cell>
          <cell r="H8">
            <v>2.07</v>
          </cell>
          <cell r="S8">
            <v>75</v>
          </cell>
          <cell r="T8">
            <v>75</v>
          </cell>
          <cell r="U8">
            <v>75</v>
          </cell>
          <cell r="V8">
            <v>75</v>
          </cell>
          <cell r="W8">
            <v>7.52</v>
          </cell>
          <cell r="X8">
            <v>0.19</v>
          </cell>
        </row>
        <row r="9">
          <cell r="A9" t="str">
            <v>Janar</v>
          </cell>
          <cell r="B9" t="str">
            <v>01.01.2016 - 31.01.2016</v>
          </cell>
          <cell r="C9">
            <v>100</v>
          </cell>
          <cell r="D9">
            <v>100</v>
          </cell>
          <cell r="E9">
            <v>100</v>
          </cell>
          <cell r="F9">
            <v>100</v>
          </cell>
          <cell r="G9">
            <v>0.01</v>
          </cell>
          <cell r="H9">
            <v>1.73</v>
          </cell>
          <cell r="K9">
            <v>125</v>
          </cell>
          <cell r="L9">
            <v>125</v>
          </cell>
          <cell r="M9">
            <v>125</v>
          </cell>
          <cell r="N9">
            <v>125</v>
          </cell>
          <cell r="O9">
            <v>0.01</v>
          </cell>
          <cell r="P9">
            <v>3.03</v>
          </cell>
          <cell r="S9">
            <v>50</v>
          </cell>
          <cell r="T9">
            <v>50</v>
          </cell>
          <cell r="U9">
            <v>50</v>
          </cell>
          <cell r="V9">
            <v>50</v>
          </cell>
          <cell r="W9">
            <v>7.37</v>
          </cell>
          <cell r="X9">
            <v>0.08</v>
          </cell>
        </row>
        <row r="10">
          <cell r="B10" t="str">
            <v>01.02.2016 - 29.02.2016</v>
          </cell>
          <cell r="C10">
            <v>100</v>
          </cell>
          <cell r="D10">
            <v>100</v>
          </cell>
          <cell r="E10">
            <v>100</v>
          </cell>
          <cell r="F10">
            <v>100</v>
          </cell>
          <cell r="G10">
            <v>0.03</v>
          </cell>
          <cell r="H10">
            <v>0.68</v>
          </cell>
          <cell r="K10">
            <v>125</v>
          </cell>
          <cell r="L10">
            <v>125</v>
          </cell>
          <cell r="M10">
            <v>125</v>
          </cell>
          <cell r="N10">
            <v>125</v>
          </cell>
          <cell r="O10">
            <v>0.02</v>
          </cell>
          <cell r="P10">
            <v>0.51</v>
          </cell>
          <cell r="S10">
            <v>50</v>
          </cell>
          <cell r="T10">
            <v>50</v>
          </cell>
          <cell r="U10">
            <v>50</v>
          </cell>
          <cell r="V10">
            <v>50</v>
          </cell>
          <cell r="W10">
            <v>4.21</v>
          </cell>
          <cell r="X10">
            <v>0.12</v>
          </cell>
        </row>
        <row r="11">
          <cell r="A11" t="str">
            <v>Mars</v>
          </cell>
          <cell r="B11" t="str">
            <v>01.03.2016 - 31.03.2016</v>
          </cell>
          <cell r="C11">
            <v>100</v>
          </cell>
          <cell r="D11">
            <v>100</v>
          </cell>
          <cell r="E11">
            <v>100</v>
          </cell>
          <cell r="F11">
            <v>100</v>
          </cell>
          <cell r="G11">
            <v>0.16</v>
          </cell>
          <cell r="H11">
            <v>0.15</v>
          </cell>
          <cell r="K11">
            <v>125</v>
          </cell>
          <cell r="L11">
            <v>125</v>
          </cell>
          <cell r="M11">
            <v>125</v>
          </cell>
          <cell r="N11">
            <v>125</v>
          </cell>
          <cell r="O11">
            <v>0.19</v>
          </cell>
          <cell r="P11">
            <v>0.03</v>
          </cell>
          <cell r="S11">
            <v>50</v>
          </cell>
          <cell r="T11">
            <v>50</v>
          </cell>
          <cell r="U11">
            <v>50</v>
          </cell>
          <cell r="V11">
            <v>50</v>
          </cell>
          <cell r="W11">
            <v>11.83</v>
          </cell>
          <cell r="X11">
            <v>0.04</v>
          </cell>
        </row>
        <row r="12">
          <cell r="B12" t="str">
            <v>01.04.2016 - 08.04.2014</v>
          </cell>
          <cell r="C12">
            <v>100</v>
          </cell>
          <cell r="D12">
            <v>100</v>
          </cell>
          <cell r="E12">
            <v>100</v>
          </cell>
          <cell r="F12">
            <v>100</v>
          </cell>
          <cell r="G12">
            <v>0.18</v>
          </cell>
          <cell r="H12">
            <v>0.17</v>
          </cell>
          <cell r="K12">
            <v>125</v>
          </cell>
          <cell r="L12">
            <v>125</v>
          </cell>
          <cell r="M12">
            <v>125</v>
          </cell>
          <cell r="N12">
            <v>125</v>
          </cell>
          <cell r="O12">
            <v>0.19</v>
          </cell>
          <cell r="P12">
            <v>0.15</v>
          </cell>
          <cell r="S12">
            <v>50</v>
          </cell>
          <cell r="T12">
            <v>50</v>
          </cell>
          <cell r="U12">
            <v>50</v>
          </cell>
          <cell r="V12">
            <v>50</v>
          </cell>
          <cell r="W12">
            <v>11.11</v>
          </cell>
          <cell r="X12">
            <v>0.03</v>
          </cell>
        </row>
        <row r="13">
          <cell r="B13" t="str">
            <v>08.04.2014 - 12.04.2014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L13">
            <v>100</v>
          </cell>
          <cell r="M13">
            <v>0</v>
          </cell>
          <cell r="N13">
            <v>100</v>
          </cell>
          <cell r="O13">
            <v>0</v>
          </cell>
          <cell r="P13">
            <v>0.18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13.04.2016 - 16.04.2016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17.04.2016 - 21.04.2016</v>
          </cell>
          <cell r="C15">
            <v>100</v>
          </cell>
          <cell r="D15">
            <v>100</v>
          </cell>
          <cell r="E15">
            <v>100</v>
          </cell>
          <cell r="F15">
            <v>100</v>
          </cell>
          <cell r="G15">
            <v>0.18</v>
          </cell>
          <cell r="H15">
            <v>0.17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21.04.2016 - 30.04.2016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K16">
            <v>125</v>
          </cell>
          <cell r="L16">
            <v>125</v>
          </cell>
          <cell r="M16">
            <v>125</v>
          </cell>
          <cell r="N16">
            <v>125</v>
          </cell>
          <cell r="O16">
            <v>0.19</v>
          </cell>
          <cell r="P16">
            <v>0.15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</sheetData>
      <sheetData sheetId="1">
        <row r="8">
          <cell r="A8" t="str">
            <v>Maj</v>
          </cell>
          <cell r="B8" t="str">
            <v>01.05.2016 - 03.05.2016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  <cell r="G8">
            <v>0.06</v>
          </cell>
          <cell r="H8">
            <v>0.15</v>
          </cell>
          <cell r="K8">
            <v>105</v>
          </cell>
          <cell r="L8">
            <v>105</v>
          </cell>
          <cell r="M8">
            <v>105</v>
          </cell>
          <cell r="N8">
            <v>105</v>
          </cell>
          <cell r="O8">
            <v>0.03</v>
          </cell>
          <cell r="P8">
            <v>0.14</v>
          </cell>
          <cell r="S8">
            <v>50</v>
          </cell>
          <cell r="T8">
            <v>50</v>
          </cell>
          <cell r="U8">
            <v>50</v>
          </cell>
          <cell r="V8">
            <v>50</v>
          </cell>
          <cell r="W8">
            <v>7.67</v>
          </cell>
          <cell r="X8">
            <v>0.01</v>
          </cell>
        </row>
        <row r="9">
          <cell r="B9" t="str">
            <v>04.05.2016 - 24.05.2016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L9">
            <v>75</v>
          </cell>
          <cell r="N9">
            <v>75</v>
          </cell>
          <cell r="P9">
            <v>0.23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25.05.2016 - 31.05.2016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>
            <v>105</v>
          </cell>
          <cell r="N10">
            <v>105</v>
          </cell>
          <cell r="P10">
            <v>0.14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Qershor</v>
          </cell>
          <cell r="B11" t="str">
            <v>01.06.2016 - 30.06.2016</v>
          </cell>
          <cell r="C11">
            <v>100</v>
          </cell>
          <cell r="D11">
            <v>100</v>
          </cell>
          <cell r="E11">
            <v>100</v>
          </cell>
          <cell r="F11">
            <v>100</v>
          </cell>
          <cell r="G11">
            <v>0.05</v>
          </cell>
          <cell r="H11">
            <v>0.11</v>
          </cell>
          <cell r="K11">
            <v>105</v>
          </cell>
          <cell r="L11">
            <v>105</v>
          </cell>
          <cell r="M11">
            <v>105</v>
          </cell>
          <cell r="N11">
            <v>105</v>
          </cell>
          <cell r="O11">
            <v>0.15</v>
          </cell>
          <cell r="P11">
            <v>0.25</v>
          </cell>
          <cell r="S11">
            <v>50</v>
          </cell>
          <cell r="T11">
            <v>50</v>
          </cell>
          <cell r="U11">
            <v>50</v>
          </cell>
          <cell r="W11">
            <v>6.15</v>
          </cell>
          <cell r="X11">
            <v>0</v>
          </cell>
        </row>
        <row r="12">
          <cell r="A12" t="str">
            <v>Korrik</v>
          </cell>
          <cell r="B12" t="str">
            <v>01.07.2016 - 31.07.2016</v>
          </cell>
          <cell r="C12">
            <v>100</v>
          </cell>
          <cell r="D12">
            <v>100</v>
          </cell>
          <cell r="E12">
            <v>100</v>
          </cell>
          <cell r="F12">
            <v>100</v>
          </cell>
          <cell r="G12">
            <v>0.06</v>
          </cell>
          <cell r="H12">
            <v>0.17</v>
          </cell>
          <cell r="K12">
            <v>105</v>
          </cell>
          <cell r="L12">
            <v>105</v>
          </cell>
          <cell r="M12">
            <v>105</v>
          </cell>
          <cell r="N12">
            <v>105</v>
          </cell>
          <cell r="O12">
            <v>0.01</v>
          </cell>
          <cell r="P12">
            <v>0.13</v>
          </cell>
          <cell r="S12">
            <v>50</v>
          </cell>
          <cell r="T12">
            <v>50</v>
          </cell>
          <cell r="U12">
            <v>50</v>
          </cell>
          <cell r="V12">
            <v>50</v>
          </cell>
          <cell r="W12">
            <v>5.61</v>
          </cell>
          <cell r="X12">
            <v>0.09</v>
          </cell>
        </row>
        <row r="13">
          <cell r="A13" t="str">
            <v>Gusht</v>
          </cell>
          <cell r="B13" t="str">
            <v>01.08.2016 - 31.08.2016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0.03</v>
          </cell>
          <cell r="H13">
            <v>1.11</v>
          </cell>
          <cell r="K13">
            <v>105</v>
          </cell>
          <cell r="L13">
            <v>105</v>
          </cell>
          <cell r="M13">
            <v>105</v>
          </cell>
          <cell r="N13">
            <v>105</v>
          </cell>
          <cell r="O13">
            <v>0.05</v>
          </cell>
          <cell r="P13">
            <v>1.25</v>
          </cell>
          <cell r="S13">
            <v>50</v>
          </cell>
          <cell r="T13">
            <v>50</v>
          </cell>
          <cell r="U13">
            <v>50</v>
          </cell>
          <cell r="V13">
            <v>50</v>
          </cell>
          <cell r="W13">
            <v>4.05</v>
          </cell>
          <cell r="X13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06" zoomScaleSheetLayoutView="106" zoomScalePageLayoutView="0" workbookViewId="0" topLeftCell="A1">
      <selection activeCell="E44" sqref="E44"/>
    </sheetView>
  </sheetViews>
  <sheetFormatPr defaultColWidth="9.140625" defaultRowHeight="15"/>
  <cols>
    <col min="1" max="1" width="29.00390625" style="0" bestFit="1" customWidth="1"/>
    <col min="2" max="2" width="15.00390625" style="0" bestFit="1" customWidth="1"/>
    <col min="3" max="3" width="15.00390625" style="0" customWidth="1"/>
    <col min="4" max="4" width="8.421875" style="0" bestFit="1" customWidth="1"/>
    <col min="5" max="5" width="10.00390625" style="0" customWidth="1"/>
    <col min="8" max="8" width="7.57421875" style="0" bestFit="1" customWidth="1"/>
    <col min="9" max="9" width="10.8515625" style="0" bestFit="1" customWidth="1"/>
    <col min="10" max="10" width="7.28125" style="0" bestFit="1" customWidth="1"/>
    <col min="11" max="11" width="3.00390625" style="0" customWidth="1"/>
    <col min="12" max="12" width="9.8515625" style="0" customWidth="1"/>
  </cols>
  <sheetData>
    <row r="1" spans="1:12" ht="19.5" thickBot="1">
      <c r="A1" s="827" t="s">
        <v>800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9"/>
    </row>
    <row r="2" spans="1:12" ht="12" customHeight="1">
      <c r="A2" s="161" t="s">
        <v>273</v>
      </c>
      <c r="B2" s="162">
        <v>3457714.1649457</v>
      </c>
      <c r="C2" s="493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12" customHeight="1">
      <c r="A3" s="163" t="s">
        <v>263</v>
      </c>
      <c r="B3" s="159">
        <v>38240</v>
      </c>
      <c r="C3" s="160"/>
      <c r="D3" s="160"/>
      <c r="E3" s="160"/>
      <c r="F3" s="160"/>
      <c r="G3" s="160"/>
      <c r="H3" s="160"/>
      <c r="I3" s="160"/>
      <c r="J3" s="160"/>
      <c r="K3" s="152"/>
      <c r="L3" s="153"/>
    </row>
    <row r="4" spans="1:12" ht="12" customHeight="1" thickBot="1">
      <c r="A4" s="163" t="s">
        <v>264</v>
      </c>
      <c r="B4" s="159">
        <v>2970</v>
      </c>
      <c r="C4" s="50"/>
      <c r="D4" s="160"/>
      <c r="E4" s="160"/>
      <c r="F4" s="160"/>
      <c r="G4" s="160"/>
      <c r="H4" s="160"/>
      <c r="I4" s="160"/>
      <c r="J4" s="160"/>
      <c r="K4" s="152"/>
      <c r="L4" s="153"/>
    </row>
    <row r="5" spans="1:12" ht="39.75" customHeight="1">
      <c r="A5" s="164"/>
      <c r="B5" s="159" t="s">
        <v>265</v>
      </c>
      <c r="C5" s="159" t="s">
        <v>890</v>
      </c>
      <c r="D5" s="159" t="s">
        <v>274</v>
      </c>
      <c r="E5" s="159" t="s">
        <v>888</v>
      </c>
      <c r="F5" s="159" t="s">
        <v>889</v>
      </c>
      <c r="G5" s="188" t="s">
        <v>884</v>
      </c>
      <c r="H5" s="159" t="s">
        <v>245</v>
      </c>
      <c r="I5" s="159" t="s">
        <v>146</v>
      </c>
      <c r="J5" s="188" t="s">
        <v>288</v>
      </c>
      <c r="K5" s="152"/>
      <c r="L5" s="155" t="s">
        <v>275</v>
      </c>
    </row>
    <row r="6" spans="1:13" ht="12" customHeight="1">
      <c r="A6" s="164"/>
      <c r="B6" s="529">
        <f>B2-B3-B4</f>
        <v>3416504.1649457</v>
      </c>
      <c r="C6" s="159">
        <v>624417</v>
      </c>
      <c r="D6" s="159">
        <v>24932</v>
      </c>
      <c r="E6" s="159">
        <v>467005</v>
      </c>
      <c r="F6" s="159">
        <v>358591.51477270003</v>
      </c>
      <c r="G6" s="521"/>
      <c r="H6" s="159">
        <v>191705</v>
      </c>
      <c r="I6" s="522">
        <v>286083</v>
      </c>
      <c r="J6" s="521">
        <v>74664</v>
      </c>
      <c r="K6" s="152"/>
      <c r="L6" s="499">
        <f>B6+D6+E6+F6+G6+H6+I6+J6</f>
        <v>4819484.6797184</v>
      </c>
      <c r="M6" s="49"/>
    </row>
    <row r="7" spans="1:12" ht="15" customHeight="1">
      <c r="A7" s="534" t="s">
        <v>891</v>
      </c>
      <c r="B7" s="522">
        <v>132444</v>
      </c>
      <c r="C7" s="501"/>
      <c r="D7" s="500"/>
      <c r="E7" s="500"/>
      <c r="F7" s="500"/>
      <c r="G7" s="500"/>
      <c r="H7" s="500"/>
      <c r="I7" s="500"/>
      <c r="J7" s="500"/>
      <c r="K7" s="166"/>
      <c r="L7" s="153"/>
    </row>
    <row r="8" spans="1:12" ht="15" customHeight="1">
      <c r="A8" s="534" t="s">
        <v>898</v>
      </c>
      <c r="B8" s="500">
        <v>4417.397849999994</v>
      </c>
      <c r="C8" s="501"/>
      <c r="D8" s="500"/>
      <c r="E8" s="500"/>
      <c r="F8" s="500"/>
      <c r="G8" s="500"/>
      <c r="H8" s="500"/>
      <c r="I8" s="500"/>
      <c r="J8" s="500"/>
      <c r="K8" s="166"/>
      <c r="L8" s="153"/>
    </row>
    <row r="9" spans="1:12" ht="15" customHeight="1">
      <c r="A9" s="534" t="s">
        <v>892</v>
      </c>
      <c r="B9" s="522">
        <v>32460</v>
      </c>
      <c r="C9" s="501"/>
      <c r="D9" s="500"/>
      <c r="E9" s="500"/>
      <c r="F9" s="500"/>
      <c r="G9" s="500"/>
      <c r="H9" s="500"/>
      <c r="I9" s="500"/>
      <c r="J9" s="500"/>
      <c r="K9" s="166"/>
      <c r="L9" s="153"/>
    </row>
    <row r="10" spans="1:12" ht="15" customHeight="1">
      <c r="A10" s="534" t="s">
        <v>266</v>
      </c>
      <c r="B10" s="522">
        <v>-32460</v>
      </c>
      <c r="C10" s="501"/>
      <c r="D10" s="500"/>
      <c r="E10" s="500"/>
      <c r="F10" s="500"/>
      <c r="G10" s="500"/>
      <c r="H10" s="500"/>
      <c r="I10" s="500"/>
      <c r="J10" s="500"/>
      <c r="K10" s="166"/>
      <c r="L10" s="153"/>
    </row>
    <row r="11" spans="1:12" ht="12" customHeight="1">
      <c r="A11" s="534" t="s">
        <v>893</v>
      </c>
      <c r="B11" s="522">
        <v>761293</v>
      </c>
      <c r="C11" s="501"/>
      <c r="D11" s="500"/>
      <c r="E11" s="165"/>
      <c r="F11" s="165"/>
      <c r="G11" s="165"/>
      <c r="H11" s="165"/>
      <c r="I11" s="165"/>
      <c r="J11" s="165"/>
      <c r="K11" s="166"/>
      <c r="L11" s="153"/>
    </row>
    <row r="12" spans="1:12" ht="12" customHeight="1">
      <c r="A12" s="534" t="s">
        <v>896</v>
      </c>
      <c r="B12" s="537">
        <v>45563</v>
      </c>
      <c r="C12" s="501"/>
      <c r="D12" s="500"/>
      <c r="E12" s="165"/>
      <c r="F12" s="165"/>
      <c r="G12" s="165"/>
      <c r="H12" s="165"/>
      <c r="I12" s="165"/>
      <c r="J12" s="165"/>
      <c r="K12" s="166"/>
      <c r="L12" s="153"/>
    </row>
    <row r="13" spans="1:12" ht="12" customHeight="1" thickBot="1">
      <c r="A13" s="534" t="s">
        <v>897</v>
      </c>
      <c r="B13" s="159">
        <v>90880</v>
      </c>
      <c r="C13" s="501"/>
      <c r="D13" s="500"/>
      <c r="E13" s="165"/>
      <c r="F13" s="165"/>
      <c r="G13" s="165"/>
      <c r="H13" s="165"/>
      <c r="I13" s="165"/>
      <c r="J13" s="165"/>
      <c r="K13" s="166"/>
      <c r="L13" s="153"/>
    </row>
    <row r="14" spans="1:12" ht="12" customHeight="1" thickBot="1">
      <c r="A14" s="536" t="s">
        <v>899</v>
      </c>
      <c r="B14" s="538">
        <f>B6-B7+B8-B9-B10-B11-B12+B13</f>
        <v>2572501.5627957</v>
      </c>
      <c r="C14" s="535">
        <v>624417</v>
      </c>
      <c r="D14" s="538">
        <v>24932</v>
      </c>
      <c r="E14" s="538">
        <v>467005</v>
      </c>
      <c r="F14" s="538">
        <v>358591.51477270003</v>
      </c>
      <c r="G14" s="538"/>
      <c r="H14" s="538">
        <v>191705</v>
      </c>
      <c r="I14" s="500"/>
      <c r="J14" s="500"/>
      <c r="K14" s="152"/>
      <c r="L14" s="153"/>
    </row>
    <row r="15" spans="1:12" ht="12" customHeight="1" thickBot="1">
      <c r="A15" s="523"/>
      <c r="B15" s="500"/>
      <c r="C15" s="501"/>
      <c r="D15" s="500"/>
      <c r="E15" s="500"/>
      <c r="F15" s="500"/>
      <c r="G15" s="500"/>
      <c r="H15" s="500"/>
      <c r="I15" s="538">
        <v>286083</v>
      </c>
      <c r="J15" s="538">
        <v>74664</v>
      </c>
      <c r="K15" s="152"/>
      <c r="L15" s="153"/>
    </row>
    <row r="16" spans="1:12" ht="12" customHeight="1">
      <c r="A16" s="523"/>
      <c r="B16" s="500"/>
      <c r="C16" s="501"/>
      <c r="D16" s="500"/>
      <c r="E16" s="500"/>
      <c r="F16" s="500"/>
      <c r="G16" s="500"/>
      <c r="H16" s="500"/>
      <c r="I16" s="500"/>
      <c r="J16" s="524"/>
      <c r="K16" s="152"/>
      <c r="L16" s="153"/>
    </row>
    <row r="17" spans="1:12" ht="12" customHeight="1">
      <c r="A17" s="523"/>
      <c r="B17" s="838">
        <f>B14+C14+D14+E14+F14+G14+H14</f>
        <v>4239152.077568401</v>
      </c>
      <c r="C17" s="839"/>
      <c r="D17" s="839"/>
      <c r="E17" s="839"/>
      <c r="F17" s="839"/>
      <c r="G17" s="839"/>
      <c r="H17" s="839"/>
      <c r="I17" s="500"/>
      <c r="J17" s="501"/>
      <c r="K17" s="152"/>
      <c r="L17" s="153"/>
    </row>
    <row r="18" spans="1:12" ht="12" customHeight="1" thickBot="1">
      <c r="A18" s="502"/>
      <c r="B18" s="580">
        <v>391</v>
      </c>
      <c r="C18" s="843" t="s">
        <v>900</v>
      </c>
      <c r="D18" s="843"/>
      <c r="E18" s="843"/>
      <c r="F18" s="843"/>
      <c r="G18" s="843"/>
      <c r="H18" s="843"/>
      <c r="I18" s="501"/>
      <c r="J18" s="501"/>
      <c r="K18" s="502"/>
      <c r="L18" s="153"/>
    </row>
    <row r="19" spans="1:12" ht="15.75" thickBot="1">
      <c r="A19" s="502"/>
      <c r="B19" s="840">
        <f>B17+B18</f>
        <v>4239543.077568401</v>
      </c>
      <c r="C19" s="841"/>
      <c r="D19" s="841"/>
      <c r="E19" s="841"/>
      <c r="F19" s="841"/>
      <c r="G19" s="841"/>
      <c r="H19" s="842"/>
      <c r="I19" s="500"/>
      <c r="J19" s="500"/>
      <c r="K19" s="503"/>
      <c r="L19" s="167"/>
    </row>
    <row r="20" spans="1:12" ht="12" customHeight="1">
      <c r="A20" s="164"/>
      <c r="B20" s="160"/>
      <c r="C20" s="160"/>
      <c r="D20" s="160"/>
      <c r="E20" s="160"/>
      <c r="F20" s="160"/>
      <c r="G20" s="160"/>
      <c r="H20" s="160"/>
      <c r="I20" s="160"/>
      <c r="J20" s="160"/>
      <c r="K20" s="152"/>
      <c r="L20" s="153"/>
    </row>
    <row r="21" spans="1:12" ht="12" customHeight="1" thickBot="1">
      <c r="A21" s="154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ht="12" customHeight="1">
      <c r="A22" s="168" t="s">
        <v>147</v>
      </c>
      <c r="B22" s="51">
        <v>1722722</v>
      </c>
      <c r="C22" s="494"/>
      <c r="D22" s="833">
        <f>B22+B23</f>
        <v>3046748</v>
      </c>
      <c r="E22" s="830">
        <f>D22+D24</f>
        <v>4239543</v>
      </c>
      <c r="F22" s="160"/>
      <c r="G22" s="160"/>
      <c r="H22" s="152"/>
      <c r="I22" s="152"/>
      <c r="J22" s="152"/>
      <c r="K22" s="152"/>
      <c r="L22" s="153"/>
    </row>
    <row r="23" spans="1:12" ht="12" customHeight="1">
      <c r="A23" s="168" t="s">
        <v>148</v>
      </c>
      <c r="B23" s="51">
        <v>1324026</v>
      </c>
      <c r="C23" s="495"/>
      <c r="D23" s="835"/>
      <c r="E23" s="831"/>
      <c r="F23" s="525"/>
      <c r="G23" s="525"/>
      <c r="H23" s="152"/>
      <c r="I23" s="152"/>
      <c r="J23" s="152"/>
      <c r="K23" s="152"/>
      <c r="L23" s="153"/>
    </row>
    <row r="24" spans="1:12" ht="12" customHeight="1">
      <c r="A24" s="168" t="s">
        <v>149</v>
      </c>
      <c r="B24" s="55">
        <v>103577</v>
      </c>
      <c r="C24" s="496"/>
      <c r="D24" s="833">
        <f>B24+B25+B26</f>
        <v>1192795</v>
      </c>
      <c r="E24" s="831"/>
      <c r="F24" s="525"/>
      <c r="G24" s="525"/>
      <c r="H24" s="152"/>
      <c r="I24" s="151"/>
      <c r="J24" s="151"/>
      <c r="K24" s="152"/>
      <c r="L24" s="167"/>
    </row>
    <row r="25" spans="1:12" ht="12" customHeight="1">
      <c r="A25" s="168" t="s">
        <v>150</v>
      </c>
      <c r="B25" s="55">
        <v>788423</v>
      </c>
      <c r="C25" s="497"/>
      <c r="D25" s="834"/>
      <c r="E25" s="831"/>
      <c r="F25" s="525"/>
      <c r="G25" s="525"/>
      <c r="H25" s="152"/>
      <c r="I25" s="152"/>
      <c r="J25" s="152"/>
      <c r="K25" s="152"/>
      <c r="L25" s="153"/>
    </row>
    <row r="26" spans="1:12" ht="12" customHeight="1" thickBot="1">
      <c r="A26" s="168" t="s">
        <v>151</v>
      </c>
      <c r="B26" s="55">
        <v>300795</v>
      </c>
      <c r="C26" s="498"/>
      <c r="D26" s="835"/>
      <c r="E26" s="832"/>
      <c r="F26" s="525"/>
      <c r="G26" s="525"/>
      <c r="H26" s="152"/>
      <c r="I26" s="151"/>
      <c r="J26" s="151"/>
      <c r="K26" s="152"/>
      <c r="L26" s="153"/>
    </row>
    <row r="27" spans="1:12" ht="12" customHeight="1" thickBot="1">
      <c r="A27" s="154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1:12" ht="12" customHeight="1">
      <c r="A28" s="836" t="s">
        <v>269</v>
      </c>
      <c r="B28" s="837"/>
      <c r="C28" s="837"/>
      <c r="D28" s="837"/>
      <c r="E28" s="156">
        <f>E22</f>
        <v>4239543</v>
      </c>
      <c r="F28" s="526"/>
      <c r="G28" s="526"/>
      <c r="H28" s="152"/>
      <c r="I28" s="152"/>
      <c r="J28" s="152"/>
      <c r="K28" s="152"/>
      <c r="L28" s="846" t="s">
        <v>270</v>
      </c>
    </row>
    <row r="29" spans="1:12" ht="12" customHeight="1">
      <c r="A29" s="848" t="s">
        <v>271</v>
      </c>
      <c r="B29" s="849"/>
      <c r="C29" s="849"/>
      <c r="D29" s="849"/>
      <c r="E29" s="157">
        <v>306509</v>
      </c>
      <c r="F29" s="526"/>
      <c r="G29" s="526"/>
      <c r="H29" s="152"/>
      <c r="I29" s="152"/>
      <c r="J29" s="152"/>
      <c r="K29" s="152"/>
      <c r="L29" s="847"/>
    </row>
    <row r="30" spans="1:12" ht="12" customHeight="1">
      <c r="A30" s="850" t="s">
        <v>802</v>
      </c>
      <c r="B30" s="851"/>
      <c r="C30" s="851"/>
      <c r="D30" s="852"/>
      <c r="E30" s="157">
        <v>1276</v>
      </c>
      <c r="F30" s="526"/>
      <c r="G30" s="526"/>
      <c r="H30" s="152"/>
      <c r="I30" s="152"/>
      <c r="J30" s="152"/>
      <c r="K30" s="152"/>
      <c r="L30" s="847"/>
    </row>
    <row r="31" spans="1:12" ht="12" customHeight="1">
      <c r="A31" s="848" t="s">
        <v>272</v>
      </c>
      <c r="B31" s="849"/>
      <c r="C31" s="849"/>
      <c r="D31" s="849"/>
      <c r="E31" s="157">
        <v>132444</v>
      </c>
      <c r="F31" s="526"/>
      <c r="G31" s="526"/>
      <c r="H31" s="152"/>
      <c r="I31" s="152"/>
      <c r="J31" s="152"/>
      <c r="K31" s="152"/>
      <c r="L31" s="847"/>
    </row>
    <row r="32" spans="1:12" ht="12" customHeight="1" thickBot="1">
      <c r="A32" s="844" t="s">
        <v>801</v>
      </c>
      <c r="B32" s="845"/>
      <c r="C32" s="845"/>
      <c r="D32" s="845"/>
      <c r="E32" s="158">
        <f>E28+E29+E30+E31</f>
        <v>4679772</v>
      </c>
      <c r="F32" s="527"/>
      <c r="G32" s="527"/>
      <c r="H32" s="169"/>
      <c r="I32" s="169"/>
      <c r="J32" s="169"/>
      <c r="K32" s="169"/>
      <c r="L32" s="170">
        <f>E32</f>
        <v>4679772</v>
      </c>
    </row>
  </sheetData>
  <sheetProtection/>
  <mergeCells count="13">
    <mergeCell ref="A32:D32"/>
    <mergeCell ref="L28:L31"/>
    <mergeCell ref="A29:D29"/>
    <mergeCell ref="A30:D30"/>
    <mergeCell ref="A31:D31"/>
    <mergeCell ref="A1:L1"/>
    <mergeCell ref="E22:E26"/>
    <mergeCell ref="D24:D26"/>
    <mergeCell ref="A28:D28"/>
    <mergeCell ref="D22:D23"/>
    <mergeCell ref="B17:H17"/>
    <mergeCell ref="B19:H19"/>
    <mergeCell ref="C18:H18"/>
  </mergeCells>
  <printOptions/>
  <pageMargins left="0.25" right="0.25" top="0.75" bottom="0.75" header="0.3" footer="0.3"/>
  <pageSetup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98" zoomScaleSheetLayoutView="98" zoomScalePageLayoutView="0" workbookViewId="0" topLeftCell="A1">
      <selection activeCell="AC12" sqref="AC12"/>
    </sheetView>
  </sheetViews>
  <sheetFormatPr defaultColWidth="9.140625" defaultRowHeight="15"/>
  <cols>
    <col min="1" max="1" width="16.8515625" style="0" customWidth="1"/>
    <col min="2" max="17" width="5.7109375" style="0" customWidth="1"/>
  </cols>
  <sheetData>
    <row r="1" spans="1:17" ht="51.75" customHeight="1">
      <c r="A1" s="144" t="s">
        <v>125</v>
      </c>
      <c r="B1" s="745" t="s">
        <v>126</v>
      </c>
      <c r="C1" s="745" t="s">
        <v>127</v>
      </c>
      <c r="D1" s="745" t="s">
        <v>128</v>
      </c>
      <c r="E1" s="745" t="s">
        <v>129</v>
      </c>
      <c r="F1" s="745" t="s">
        <v>130</v>
      </c>
      <c r="G1" s="745" t="s">
        <v>131</v>
      </c>
      <c r="H1" s="745" t="s">
        <v>132</v>
      </c>
      <c r="I1" s="745" t="s">
        <v>133</v>
      </c>
      <c r="J1" s="745" t="s">
        <v>134</v>
      </c>
      <c r="K1" s="745" t="s">
        <v>135</v>
      </c>
      <c r="L1" s="745" t="s">
        <v>136</v>
      </c>
      <c r="M1" s="745" t="s">
        <v>137</v>
      </c>
      <c r="N1" s="745" t="s">
        <v>153</v>
      </c>
      <c r="O1" s="746" t="s">
        <v>260</v>
      </c>
      <c r="P1" s="747" t="s">
        <v>737</v>
      </c>
      <c r="Q1" s="748" t="s">
        <v>807</v>
      </c>
    </row>
    <row r="2" spans="1:17" ht="15">
      <c r="A2" s="145" t="s">
        <v>138</v>
      </c>
      <c r="B2" s="728">
        <v>872.1094676088877</v>
      </c>
      <c r="C2" s="728">
        <v>988.11782727</v>
      </c>
      <c r="D2" s="729">
        <v>1187.68149481</v>
      </c>
      <c r="E2" s="729">
        <v>1538.07065184</v>
      </c>
      <c r="F2" s="730">
        <v>1874.1883820210555</v>
      </c>
      <c r="G2" s="730">
        <v>2841</v>
      </c>
      <c r="H2" s="730">
        <v>3073.737466061889</v>
      </c>
      <c r="I2" s="730">
        <v>3222.881462558899</v>
      </c>
      <c r="J2" s="731">
        <v>3798.0815277709326</v>
      </c>
      <c r="K2" s="730">
        <v>3886.3121846040367</v>
      </c>
      <c r="L2" s="732">
        <v>3110.6288192120364</v>
      </c>
      <c r="M2" s="730">
        <v>2690.695</v>
      </c>
      <c r="N2" s="733">
        <v>2054.6134737992697</v>
      </c>
      <c r="O2" s="734">
        <v>1914.9058016442702</v>
      </c>
      <c r="P2" s="735">
        <v>1964.15218450427</v>
      </c>
      <c r="Q2" s="736">
        <v>1957.8344653142706</v>
      </c>
    </row>
    <row r="3" spans="1:17" ht="15">
      <c r="A3" s="145" t="s">
        <v>139</v>
      </c>
      <c r="B3" s="728">
        <v>13727.716921815316</v>
      </c>
      <c r="C3" s="728">
        <v>18952.68562609</v>
      </c>
      <c r="D3" s="729">
        <v>22428.677784589992</v>
      </c>
      <c r="E3" s="729">
        <v>27366.147777242</v>
      </c>
      <c r="F3" s="730">
        <v>30411.72830608532</v>
      </c>
      <c r="G3" s="730">
        <v>38104</v>
      </c>
      <c r="H3" s="730">
        <v>41839.34977040108</v>
      </c>
      <c r="I3" s="730">
        <v>45304.02933184552</v>
      </c>
      <c r="J3" s="737">
        <v>48551.82677192668</v>
      </c>
      <c r="K3" s="730">
        <v>52313.11960481368</v>
      </c>
      <c r="L3" s="732">
        <v>54795.02768831547</v>
      </c>
      <c r="M3" s="730">
        <v>55590.509</v>
      </c>
      <c r="N3" s="733">
        <v>52604.93238198919</v>
      </c>
      <c r="O3" s="734">
        <v>52802.15694588393</v>
      </c>
      <c r="P3" s="735">
        <v>52912.02552791384</v>
      </c>
      <c r="Q3" s="736">
        <v>50861.31564568539</v>
      </c>
    </row>
    <row r="4" spans="1:17" ht="15">
      <c r="A4" s="145" t="s">
        <v>140</v>
      </c>
      <c r="B4" s="728">
        <v>2913.997683248583</v>
      </c>
      <c r="C4" s="728">
        <v>2468.499746719999</v>
      </c>
      <c r="D4" s="729">
        <v>3167.896149889999</v>
      </c>
      <c r="E4" s="729">
        <v>2269.0626701720003</v>
      </c>
      <c r="F4" s="730">
        <v>2939.5008988220766</v>
      </c>
      <c r="G4" s="730">
        <v>3516</v>
      </c>
      <c r="H4" s="730">
        <v>3694.087382807469</v>
      </c>
      <c r="I4" s="730">
        <v>3687.7154134712696</v>
      </c>
      <c r="J4" s="731">
        <v>4058.2221183839106</v>
      </c>
      <c r="K4" s="730">
        <v>5026.08252575938</v>
      </c>
      <c r="L4" s="732">
        <v>3382.230393159379</v>
      </c>
      <c r="M4" s="730">
        <v>2963.502</v>
      </c>
      <c r="N4" s="733">
        <v>1576.6695348593807</v>
      </c>
      <c r="O4" s="734">
        <v>2981.299054049382</v>
      </c>
      <c r="P4" s="735">
        <v>3821.1430423293828</v>
      </c>
      <c r="Q4" s="736">
        <v>4660.356794799382</v>
      </c>
    </row>
    <row r="5" spans="1:17" ht="15">
      <c r="A5" s="145" t="s">
        <v>141</v>
      </c>
      <c r="B5" s="728">
        <v>2254.6052273695636</v>
      </c>
      <c r="C5" s="728">
        <v>4032.5710558100013</v>
      </c>
      <c r="D5" s="729">
        <v>5042.995782150001</v>
      </c>
      <c r="E5" s="729">
        <v>7086.262509108</v>
      </c>
      <c r="F5" s="730">
        <v>7049.9857501995575</v>
      </c>
      <c r="G5" s="730">
        <v>8738</v>
      </c>
      <c r="H5" s="730">
        <v>8675.368254107274</v>
      </c>
      <c r="I5" s="730">
        <v>9138.379076818128</v>
      </c>
      <c r="J5" s="731">
        <v>9893.4920724906</v>
      </c>
      <c r="K5" s="730">
        <v>10148.932411263826</v>
      </c>
      <c r="L5" s="732">
        <v>10256.641407161713</v>
      </c>
      <c r="M5" s="730">
        <v>10161.341</v>
      </c>
      <c r="N5" s="733">
        <v>10632.769927725893</v>
      </c>
      <c r="O5" s="734">
        <v>11104.827777918392</v>
      </c>
      <c r="P5" s="735">
        <v>11091.406700228064</v>
      </c>
      <c r="Q5" s="736">
        <v>10884.905572238222</v>
      </c>
    </row>
    <row r="6" spans="1:17" ht="15.75" thickBot="1">
      <c r="A6" s="146" t="s">
        <v>26</v>
      </c>
      <c r="B6" s="738">
        <f>SUM(B2:B5)</f>
        <v>19768.42930004235</v>
      </c>
      <c r="C6" s="738">
        <v>26441.87425589</v>
      </c>
      <c r="D6" s="739">
        <v>31827.251211439994</v>
      </c>
      <c r="E6" s="739">
        <v>38259.54360836199</v>
      </c>
      <c r="F6" s="740">
        <v>42275.403337128</v>
      </c>
      <c r="G6" s="740">
        <v>53198</v>
      </c>
      <c r="H6" s="740">
        <v>57282.542873377715</v>
      </c>
      <c r="I6" s="740">
        <v>61353.005284693805</v>
      </c>
      <c r="J6" s="741">
        <f>SUM(J2:J5)</f>
        <v>66301.62249057213</v>
      </c>
      <c r="K6" s="740">
        <f>SUM(K2:K5)</f>
        <v>71374.44672644092</v>
      </c>
      <c r="L6" s="740">
        <f>SUM(L2:L5)</f>
        <v>71544.5283078486</v>
      </c>
      <c r="M6" s="740">
        <f>SUM(M2:M5)</f>
        <v>71406.04699999999</v>
      </c>
      <c r="N6" s="739">
        <f>SUM(N2:N5)</f>
        <v>66868.98531837373</v>
      </c>
      <c r="O6" s="742">
        <v>68803.18957949599</v>
      </c>
      <c r="P6" s="743">
        <v>69788.72745497557</v>
      </c>
      <c r="Q6" s="744">
        <f>SUM(Q2:Q5)</f>
        <v>68364.41247803727</v>
      </c>
    </row>
    <row r="14" ht="15">
      <c r="B14" s="46"/>
    </row>
  </sheetData>
  <sheetProtection/>
  <printOptions/>
  <pageMargins left="0.25" right="0.25" top="0.75" bottom="0.75" header="0.3" footer="0.3"/>
  <pageSetup horizontalDpi="300" verticalDpi="300" orientation="portrait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30" zoomScaleSheetLayoutView="130" zoomScalePageLayoutView="0" workbookViewId="0" topLeftCell="C5">
      <selection activeCell="W21" sqref="W21"/>
    </sheetView>
  </sheetViews>
  <sheetFormatPr defaultColWidth="9.140625" defaultRowHeight="15"/>
  <cols>
    <col min="1" max="1" width="6.28125" style="25" customWidth="1"/>
    <col min="2" max="2" width="7.28125" style="25" bestFit="1" customWidth="1"/>
    <col min="3" max="4" width="7.00390625" style="25" bestFit="1" customWidth="1"/>
    <col min="5" max="5" width="7.28125" style="25" bestFit="1" customWidth="1"/>
    <col min="6" max="6" width="7.00390625" style="25" bestFit="1" customWidth="1"/>
    <col min="7" max="7" width="8.140625" style="25" bestFit="1" customWidth="1"/>
    <col min="8" max="8" width="6.8515625" style="25" bestFit="1" customWidth="1"/>
    <col min="9" max="9" width="8.00390625" style="25" bestFit="1" customWidth="1"/>
    <col min="10" max="10" width="7.57421875" style="25" bestFit="1" customWidth="1"/>
    <col min="11" max="11" width="7.28125" style="25" bestFit="1" customWidth="1"/>
    <col min="12" max="12" width="7.140625" style="25" bestFit="1" customWidth="1"/>
    <col min="13" max="13" width="7.7109375" style="25" bestFit="1" customWidth="1"/>
    <col min="14" max="14" width="6.140625" style="25" bestFit="1" customWidth="1"/>
    <col min="15" max="16384" width="9.140625" style="25" customWidth="1"/>
  </cols>
  <sheetData>
    <row r="1" spans="1:14" ht="16.5" thickBot="1">
      <c r="A1" s="896" t="s">
        <v>636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24"/>
    </row>
    <row r="2" spans="1:13" ht="13.5" customHeight="1">
      <c r="A2" s="897" t="s">
        <v>633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9"/>
    </row>
    <row r="3" spans="1:13" ht="10.5" customHeight="1">
      <c r="A3" s="44"/>
      <c r="B3" s="32" t="s">
        <v>14</v>
      </c>
      <c r="C3" s="32" t="s">
        <v>15</v>
      </c>
      <c r="D3" s="32" t="s">
        <v>16</v>
      </c>
      <c r="E3" s="32" t="s">
        <v>27</v>
      </c>
      <c r="F3" s="32" t="s">
        <v>18</v>
      </c>
      <c r="G3" s="32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9" t="s">
        <v>25</v>
      </c>
    </row>
    <row r="4" spans="1:13" ht="10.5" customHeight="1">
      <c r="A4" s="40">
        <v>2009</v>
      </c>
      <c r="B4" s="31">
        <v>40.75</v>
      </c>
      <c r="C4" s="31">
        <v>37.05</v>
      </c>
      <c r="D4" s="31">
        <v>38.05</v>
      </c>
      <c r="E4" s="31">
        <v>32.93</v>
      </c>
      <c r="F4" s="31">
        <v>33.44</v>
      </c>
      <c r="G4" s="31">
        <v>30.75</v>
      </c>
      <c r="H4" s="33">
        <v>32.59650795211419</v>
      </c>
      <c r="I4" s="33">
        <v>30.196527952172257</v>
      </c>
      <c r="J4" s="33">
        <v>25.340533753105067</v>
      </c>
      <c r="K4" s="33">
        <v>30.66508725887651</v>
      </c>
      <c r="L4" s="33">
        <v>33.435505798541485</v>
      </c>
      <c r="M4" s="45">
        <v>36.891545287020726</v>
      </c>
    </row>
    <row r="5" spans="1:13" ht="10.5" customHeight="1">
      <c r="A5" s="40">
        <v>2010</v>
      </c>
      <c r="B5" s="33">
        <v>38.615324811513496</v>
      </c>
      <c r="C5" s="33">
        <v>35.41174848363522</v>
      </c>
      <c r="D5" s="33">
        <v>36.90203104331665</v>
      </c>
      <c r="E5" s="33">
        <v>31.374671250202425</v>
      </c>
      <c r="F5" s="33">
        <v>35.16501079346174</v>
      </c>
      <c r="G5" s="31">
        <v>31.45</v>
      </c>
      <c r="H5" s="33">
        <v>26.94</v>
      </c>
      <c r="I5" s="33">
        <v>29.69</v>
      </c>
      <c r="J5" s="31">
        <v>21.47</v>
      </c>
      <c r="K5" s="31">
        <v>20.61</v>
      </c>
      <c r="L5" s="31">
        <v>22.16</v>
      </c>
      <c r="M5" s="39">
        <v>29.05</v>
      </c>
    </row>
    <row r="6" spans="1:13" ht="10.5" customHeight="1">
      <c r="A6" s="40">
        <v>2011</v>
      </c>
      <c r="B6" s="33">
        <v>55.549150063216004</v>
      </c>
      <c r="C6" s="33">
        <v>38.000839523800565</v>
      </c>
      <c r="D6" s="33">
        <v>36.94775395240158</v>
      </c>
      <c r="E6" s="33">
        <v>23.11279690555411</v>
      </c>
      <c r="F6" s="33">
        <v>24.847225225824694</v>
      </c>
      <c r="G6" s="33">
        <v>21.287796970259652</v>
      </c>
      <c r="H6" s="33">
        <v>21.880896331827508</v>
      </c>
      <c r="I6" s="31">
        <v>19.41</v>
      </c>
      <c r="J6" s="33">
        <v>22.95</v>
      </c>
      <c r="K6" s="33">
        <v>25.15</v>
      </c>
      <c r="L6" s="33">
        <v>32.2</v>
      </c>
      <c r="M6" s="45">
        <v>35.7</v>
      </c>
    </row>
    <row r="7" spans="1:13" ht="10.5" customHeight="1">
      <c r="A7" s="40">
        <v>2012</v>
      </c>
      <c r="B7" s="33">
        <v>35.72</v>
      </c>
      <c r="C7" s="33">
        <v>59.156919891655654</v>
      </c>
      <c r="D7" s="33">
        <v>55.22712577598654</v>
      </c>
      <c r="E7" s="33">
        <v>45.414629612417514</v>
      </c>
      <c r="F7" s="33">
        <v>38.872264357601935</v>
      </c>
      <c r="G7" s="33">
        <v>39.767991293037085</v>
      </c>
      <c r="H7" s="33">
        <v>45.5058498075191</v>
      </c>
      <c r="I7" s="34">
        <f>0.455121955731503*100</f>
        <v>45.5121955731503</v>
      </c>
      <c r="J7" s="33">
        <v>42.09</v>
      </c>
      <c r="K7" s="33">
        <v>35.53</v>
      </c>
      <c r="L7" s="33">
        <v>41.89</v>
      </c>
      <c r="M7" s="39">
        <v>49.32</v>
      </c>
    </row>
    <row r="8" spans="1:13" ht="10.5" customHeight="1">
      <c r="A8" s="40">
        <v>2013</v>
      </c>
      <c r="B8" s="33">
        <v>51.12</v>
      </c>
      <c r="C8" s="33">
        <v>48.71</v>
      </c>
      <c r="D8" s="33">
        <v>48.29</v>
      </c>
      <c r="E8" s="33">
        <v>39.66</v>
      </c>
      <c r="F8" s="33">
        <v>39.52</v>
      </c>
      <c r="G8" s="33">
        <v>40.33</v>
      </c>
      <c r="H8" s="33">
        <v>43.33</v>
      </c>
      <c r="I8" s="34">
        <v>38.5</v>
      </c>
      <c r="J8" s="33">
        <v>35.08</v>
      </c>
      <c r="K8" s="33">
        <v>45.98</v>
      </c>
      <c r="L8" s="33">
        <v>48.08</v>
      </c>
      <c r="M8" s="39">
        <v>53.04</v>
      </c>
    </row>
    <row r="9" spans="1:13" ht="10.5" customHeight="1">
      <c r="A9" s="40">
        <v>2014</v>
      </c>
      <c r="B9" s="33">
        <v>47</v>
      </c>
      <c r="C9" s="33">
        <v>42.14</v>
      </c>
      <c r="D9" s="33">
        <v>42.78</v>
      </c>
      <c r="E9" s="33">
        <v>35.69</v>
      </c>
      <c r="F9" s="33">
        <v>36.85</v>
      </c>
      <c r="G9" s="33">
        <v>34.1</v>
      </c>
      <c r="H9" s="33">
        <v>36.59</v>
      </c>
      <c r="I9" s="34">
        <v>36.36</v>
      </c>
      <c r="J9" s="33">
        <v>31.67</v>
      </c>
      <c r="K9" s="33">
        <v>34.52</v>
      </c>
      <c r="L9" s="33">
        <v>32.88</v>
      </c>
      <c r="M9" s="39">
        <v>37.54</v>
      </c>
    </row>
    <row r="10" spans="1:13" ht="10.5" customHeight="1">
      <c r="A10" s="40">
        <v>2015</v>
      </c>
      <c r="B10" s="33">
        <v>36.68</v>
      </c>
      <c r="C10" s="33">
        <v>31.82</v>
      </c>
      <c r="D10" s="33">
        <v>32.88</v>
      </c>
      <c r="E10" s="33">
        <v>30.54</v>
      </c>
      <c r="F10" s="33">
        <v>31.24</v>
      </c>
      <c r="G10" s="33">
        <v>28.6</v>
      </c>
      <c r="H10" s="33">
        <v>30.62</v>
      </c>
      <c r="I10" s="34">
        <v>29.29</v>
      </c>
      <c r="J10" s="33">
        <v>25.3</v>
      </c>
      <c r="K10" s="33">
        <v>29.92</v>
      </c>
      <c r="L10" s="33">
        <v>30.82</v>
      </c>
      <c r="M10" s="39">
        <v>34.5</v>
      </c>
    </row>
    <row r="11" spans="1:13" ht="10.5" customHeight="1" thickBot="1">
      <c r="A11" s="182">
        <v>2016</v>
      </c>
      <c r="B11" s="219">
        <v>34.69</v>
      </c>
      <c r="C11" s="219">
        <v>29</v>
      </c>
      <c r="D11" s="219">
        <v>29.93</v>
      </c>
      <c r="E11" s="219">
        <v>26.07</v>
      </c>
      <c r="F11" s="219">
        <v>26.97</v>
      </c>
      <c r="G11" s="219">
        <v>24.35</v>
      </c>
      <c r="H11" s="219">
        <v>25.97</v>
      </c>
      <c r="I11" s="222">
        <v>25.15</v>
      </c>
      <c r="J11" s="219"/>
      <c r="K11" s="219"/>
      <c r="L11" s="219"/>
      <c r="M11" s="223"/>
    </row>
    <row r="12" spans="1:13" ht="10.5" customHeight="1" thickBot="1">
      <c r="A12" s="26"/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6"/>
    </row>
    <row r="13" spans="1:13" ht="12.75" customHeight="1">
      <c r="A13" s="900" t="s">
        <v>634</v>
      </c>
      <c r="B13" s="901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2"/>
    </row>
    <row r="14" spans="1:13" ht="10.5" customHeight="1">
      <c r="A14" s="38"/>
      <c r="B14" s="32" t="s">
        <v>14</v>
      </c>
      <c r="C14" s="32" t="s">
        <v>15</v>
      </c>
      <c r="D14" s="32" t="s">
        <v>16</v>
      </c>
      <c r="E14" s="32" t="s">
        <v>27</v>
      </c>
      <c r="F14" s="32" t="s">
        <v>18</v>
      </c>
      <c r="G14" s="32" t="s">
        <v>19</v>
      </c>
      <c r="H14" s="31" t="s">
        <v>20</v>
      </c>
      <c r="I14" s="31" t="s">
        <v>21</v>
      </c>
      <c r="J14" s="31" t="s">
        <v>22</v>
      </c>
      <c r="K14" s="31" t="s">
        <v>23</v>
      </c>
      <c r="L14" s="31" t="s">
        <v>24</v>
      </c>
      <c r="M14" s="39" t="s">
        <v>25</v>
      </c>
    </row>
    <row r="15" spans="1:13" ht="10.5" customHeight="1">
      <c r="A15" s="40">
        <v>2009</v>
      </c>
      <c r="B15" s="35">
        <v>69.32</v>
      </c>
      <c r="C15" s="35">
        <v>85.95</v>
      </c>
      <c r="D15" s="35">
        <v>74.38</v>
      </c>
      <c r="E15" s="35">
        <v>86.58</v>
      </c>
      <c r="F15" s="35">
        <v>86.31</v>
      </c>
      <c r="G15" s="35">
        <v>76.37</v>
      </c>
      <c r="H15" s="35">
        <v>75.4</v>
      </c>
      <c r="I15" s="35">
        <v>72.46</v>
      </c>
      <c r="J15" s="35">
        <v>83.2</v>
      </c>
      <c r="K15" s="35">
        <v>80.82</v>
      </c>
      <c r="L15" s="35">
        <v>61.77</v>
      </c>
      <c r="M15" s="42">
        <v>70.01</v>
      </c>
    </row>
    <row r="16" spans="1:13" ht="10.5" customHeight="1">
      <c r="A16" s="40">
        <v>2010</v>
      </c>
      <c r="B16" s="35">
        <v>55.37</v>
      </c>
      <c r="C16" s="35">
        <v>66.28</v>
      </c>
      <c r="D16" s="35">
        <v>86.63</v>
      </c>
      <c r="E16" s="35">
        <v>89.46</v>
      </c>
      <c r="F16" s="35">
        <v>86.7</v>
      </c>
      <c r="G16" s="35">
        <v>79.42</v>
      </c>
      <c r="H16" s="35">
        <v>74.84</v>
      </c>
      <c r="I16" s="35">
        <v>124.98</v>
      </c>
      <c r="J16" s="35">
        <v>84.2</v>
      </c>
      <c r="K16" s="35">
        <v>70.81</v>
      </c>
      <c r="L16" s="35">
        <v>56.15</v>
      </c>
      <c r="M16" s="42">
        <v>66.48</v>
      </c>
    </row>
    <row r="17" spans="1:13" ht="10.5" customHeight="1">
      <c r="A17" s="40">
        <v>2011</v>
      </c>
      <c r="B17" s="35">
        <v>67.26</v>
      </c>
      <c r="C17" s="35">
        <v>57.61</v>
      </c>
      <c r="D17" s="35">
        <v>87.66</v>
      </c>
      <c r="E17" s="35">
        <v>71.61</v>
      </c>
      <c r="F17" s="35">
        <v>96.73</v>
      </c>
      <c r="G17" s="35">
        <v>73</v>
      </c>
      <c r="H17" s="35">
        <v>65</v>
      </c>
      <c r="I17" s="35">
        <v>81</v>
      </c>
      <c r="J17" s="35">
        <v>66</v>
      </c>
      <c r="K17" s="35">
        <v>63.86</v>
      </c>
      <c r="L17" s="35">
        <v>51.47</v>
      </c>
      <c r="M17" s="42">
        <v>87.3</v>
      </c>
    </row>
    <row r="18" spans="1:13" ht="10.5" customHeight="1">
      <c r="A18" s="40">
        <v>2012</v>
      </c>
      <c r="B18" s="35">
        <v>59.8</v>
      </c>
      <c r="C18" s="35">
        <v>79.2</v>
      </c>
      <c r="D18" s="35">
        <v>78.5</v>
      </c>
      <c r="E18" s="35">
        <v>78</v>
      </c>
      <c r="F18" s="35">
        <v>94.7</v>
      </c>
      <c r="G18" s="35">
        <v>83.5</v>
      </c>
      <c r="H18" s="35">
        <v>91.6</v>
      </c>
      <c r="I18" s="35">
        <v>102.9</v>
      </c>
      <c r="J18" s="35">
        <v>74</v>
      </c>
      <c r="K18" s="35">
        <v>98</v>
      </c>
      <c r="L18" s="35">
        <v>72.6</v>
      </c>
      <c r="M18" s="42">
        <v>78</v>
      </c>
    </row>
    <row r="19" spans="1:16" ht="10.5" customHeight="1">
      <c r="A19" s="40">
        <v>2013</v>
      </c>
      <c r="B19" s="35">
        <v>61.4</v>
      </c>
      <c r="C19" s="35">
        <v>63.7</v>
      </c>
      <c r="D19" s="35">
        <v>86.2</v>
      </c>
      <c r="E19" s="35">
        <v>80.7</v>
      </c>
      <c r="F19" s="35">
        <v>79.1</v>
      </c>
      <c r="G19" s="35">
        <v>69.6</v>
      </c>
      <c r="H19" s="35">
        <v>87.9</v>
      </c>
      <c r="I19" s="35">
        <v>90.1</v>
      </c>
      <c r="J19" s="35">
        <v>78.5</v>
      </c>
      <c r="K19" s="35">
        <v>84.3</v>
      </c>
      <c r="L19" s="36">
        <v>89</v>
      </c>
      <c r="M19" s="43">
        <v>102</v>
      </c>
      <c r="N19" s="29"/>
      <c r="O19" s="29"/>
      <c r="P19" s="29"/>
    </row>
    <row r="20" spans="1:13" ht="10.5" customHeight="1">
      <c r="A20" s="40">
        <v>2014</v>
      </c>
      <c r="B20" s="36">
        <v>84.9</v>
      </c>
      <c r="C20" s="36">
        <v>77.1</v>
      </c>
      <c r="D20" s="36">
        <v>85.9</v>
      </c>
      <c r="E20" s="33">
        <v>85.5</v>
      </c>
      <c r="F20" s="33">
        <v>81.9</v>
      </c>
      <c r="G20" s="33">
        <v>80.2</v>
      </c>
      <c r="H20" s="33">
        <v>86.7</v>
      </c>
      <c r="I20" s="76">
        <v>83.6</v>
      </c>
      <c r="J20" s="33">
        <v>102.6</v>
      </c>
      <c r="K20" s="33">
        <v>101</v>
      </c>
      <c r="L20" s="33">
        <v>101.9</v>
      </c>
      <c r="M20" s="42">
        <v>141</v>
      </c>
    </row>
    <row r="21" spans="1:13" ht="10.5" customHeight="1">
      <c r="A21" s="40">
        <v>2015</v>
      </c>
      <c r="B21" s="36">
        <v>112.7</v>
      </c>
      <c r="C21" s="36">
        <v>120.5</v>
      </c>
      <c r="D21" s="36">
        <v>103.7</v>
      </c>
      <c r="E21" s="33">
        <v>86.6</v>
      </c>
      <c r="F21" s="33">
        <v>95.7</v>
      </c>
      <c r="G21" s="33">
        <v>97.1</v>
      </c>
      <c r="H21" s="33">
        <v>98.4</v>
      </c>
      <c r="I21" s="76">
        <v>104.7</v>
      </c>
      <c r="J21" s="33">
        <v>95.3</v>
      </c>
      <c r="K21" s="33">
        <v>100.3</v>
      </c>
      <c r="L21" s="33">
        <v>92.2</v>
      </c>
      <c r="M21" s="42">
        <v>100.7</v>
      </c>
    </row>
    <row r="22" spans="1:13" ht="10.5" customHeight="1" thickBot="1">
      <c r="A22" s="182">
        <v>2016</v>
      </c>
      <c r="B22" s="218">
        <v>92.1</v>
      </c>
      <c r="C22" s="218">
        <v>87</v>
      </c>
      <c r="D22" s="218">
        <v>95.6</v>
      </c>
      <c r="E22" s="219">
        <v>90.1</v>
      </c>
      <c r="F22" s="219">
        <v>99.1</v>
      </c>
      <c r="G22" s="219">
        <v>92</v>
      </c>
      <c r="H22" s="219">
        <v>94.2</v>
      </c>
      <c r="I22" s="220">
        <v>96.7</v>
      </c>
      <c r="J22" s="219"/>
      <c r="K22" s="219"/>
      <c r="L22" s="219"/>
      <c r="M22" s="221"/>
    </row>
    <row r="23" spans="1:13" ht="10.5" customHeight="1" thickBo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3.5" customHeight="1">
      <c r="A24" s="903" t="s">
        <v>635</v>
      </c>
      <c r="B24" s="904"/>
      <c r="C24" s="904"/>
      <c r="D24" s="904"/>
      <c r="E24" s="904"/>
      <c r="F24" s="904"/>
      <c r="G24" s="904"/>
      <c r="H24" s="904"/>
      <c r="I24" s="904"/>
      <c r="J24" s="904"/>
      <c r="K24" s="904"/>
      <c r="L24" s="904"/>
      <c r="M24" s="905"/>
    </row>
    <row r="25" spans="1:13" ht="10.5" customHeight="1">
      <c r="A25" s="38"/>
      <c r="B25" s="32" t="s">
        <v>14</v>
      </c>
      <c r="C25" s="32" t="s">
        <v>15</v>
      </c>
      <c r="D25" s="32" t="s">
        <v>16</v>
      </c>
      <c r="E25" s="32" t="s">
        <v>27</v>
      </c>
      <c r="F25" s="32" t="s">
        <v>18</v>
      </c>
      <c r="G25" s="32" t="s">
        <v>19</v>
      </c>
      <c r="H25" s="31" t="s">
        <v>20</v>
      </c>
      <c r="I25" s="31" t="s">
        <v>21</v>
      </c>
      <c r="J25" s="31" t="s">
        <v>22</v>
      </c>
      <c r="K25" s="31" t="s">
        <v>23</v>
      </c>
      <c r="L25" s="31" t="s">
        <v>24</v>
      </c>
      <c r="M25" s="39" t="s">
        <v>25</v>
      </c>
    </row>
    <row r="26" spans="1:13" ht="10.5" customHeight="1">
      <c r="A26" s="40">
        <v>2009</v>
      </c>
      <c r="B26" s="37">
        <f aca="true" t="shared" si="0" ref="B26:M26">(1-B4/100)*B15/100</f>
        <v>0.410721</v>
      </c>
      <c r="C26" s="37">
        <f t="shared" si="0"/>
        <v>0.54105525</v>
      </c>
      <c r="D26" s="37">
        <f t="shared" si="0"/>
        <v>0.4607841</v>
      </c>
      <c r="E26" s="37">
        <f t="shared" si="0"/>
        <v>0.5806920600000001</v>
      </c>
      <c r="F26" s="37">
        <f t="shared" si="0"/>
        <v>0.57447936</v>
      </c>
      <c r="G26" s="37">
        <f t="shared" si="0"/>
        <v>0.52886225</v>
      </c>
      <c r="H26" s="37">
        <f t="shared" si="0"/>
        <v>0.508222330041059</v>
      </c>
      <c r="I26" s="37">
        <f t="shared" si="0"/>
        <v>0.5057959584585597</v>
      </c>
      <c r="J26" s="37">
        <f t="shared" si="0"/>
        <v>0.6211667591741659</v>
      </c>
      <c r="K26" s="37">
        <f t="shared" si="0"/>
        <v>0.56036476477376</v>
      </c>
      <c r="L26" s="37">
        <f t="shared" si="0"/>
        <v>0.41116888068240925</v>
      </c>
      <c r="M26" s="41">
        <f t="shared" si="0"/>
        <v>0.44182229144556795</v>
      </c>
    </row>
    <row r="27" spans="1:13" ht="10.5" customHeight="1">
      <c r="A27" s="40">
        <v>2010</v>
      </c>
      <c r="B27" s="37">
        <f aca="true" t="shared" si="1" ref="B27:M27">(1-B5/100)*B16/100</f>
        <v>0.33988694651864976</v>
      </c>
      <c r="C27" s="37">
        <f t="shared" si="1"/>
        <v>0.4280909310504658</v>
      </c>
      <c r="D27" s="37">
        <f t="shared" si="1"/>
        <v>0.5466177050717479</v>
      </c>
      <c r="E27" s="37">
        <f t="shared" si="1"/>
        <v>0.613922190995689</v>
      </c>
      <c r="F27" s="37">
        <f t="shared" si="1"/>
        <v>0.5621193564206868</v>
      </c>
      <c r="G27" s="37">
        <f t="shared" si="1"/>
        <v>0.5444241000000001</v>
      </c>
      <c r="H27" s="37">
        <f t="shared" si="1"/>
        <v>0.5467810399999999</v>
      </c>
      <c r="I27" s="37">
        <f t="shared" si="1"/>
        <v>0.87873438</v>
      </c>
      <c r="J27" s="37">
        <f t="shared" si="1"/>
        <v>0.6612226</v>
      </c>
      <c r="K27" s="37">
        <f t="shared" si="1"/>
        <v>0.5621605900000001</v>
      </c>
      <c r="L27" s="37">
        <f t="shared" si="1"/>
        <v>0.43707159999999995</v>
      </c>
      <c r="M27" s="41">
        <f t="shared" si="1"/>
        <v>0.47167560000000003</v>
      </c>
    </row>
    <row r="28" spans="1:13" ht="10.5" customHeight="1">
      <c r="A28" s="40">
        <v>2011</v>
      </c>
      <c r="B28" s="37">
        <f aca="true" t="shared" si="2" ref="B28:M28">(1-B6/100)*B17/100</f>
        <v>0.2989764166748092</v>
      </c>
      <c r="C28" s="37">
        <f t="shared" si="2"/>
        <v>0.3571771635033849</v>
      </c>
      <c r="D28" s="37">
        <f t="shared" si="2"/>
        <v>0.5527159888532478</v>
      </c>
      <c r="E28" s="37">
        <f t="shared" si="2"/>
        <v>0.5505892613593271</v>
      </c>
      <c r="F28" s="37">
        <f t="shared" si="2"/>
        <v>0.7269527903905977</v>
      </c>
      <c r="G28" s="37">
        <f t="shared" si="2"/>
        <v>0.5745990821171045</v>
      </c>
      <c r="H28" s="37">
        <f t="shared" si="2"/>
        <v>0.5077741738431212</v>
      </c>
      <c r="I28" s="37">
        <f t="shared" si="2"/>
        <v>0.652779</v>
      </c>
      <c r="J28" s="37">
        <f t="shared" si="2"/>
        <v>0.5085299999999999</v>
      </c>
      <c r="K28" s="37">
        <f t="shared" si="2"/>
        <v>0.4779921</v>
      </c>
      <c r="L28" s="37">
        <f t="shared" si="2"/>
        <v>0.34896659999999996</v>
      </c>
      <c r="M28" s="41">
        <f t="shared" si="2"/>
        <v>0.5613389999999999</v>
      </c>
    </row>
    <row r="29" spans="1:13" ht="10.5" customHeight="1">
      <c r="A29" s="40">
        <v>2012</v>
      </c>
      <c r="B29" s="37">
        <f aca="true" t="shared" si="3" ref="B29:M29">(1-B7/100)*B18/100</f>
        <v>0.38439439999999997</v>
      </c>
      <c r="C29" s="37">
        <f t="shared" si="3"/>
        <v>0.3234771944580872</v>
      </c>
      <c r="D29" s="37">
        <f t="shared" si="3"/>
        <v>0.3514670626585057</v>
      </c>
      <c r="E29" s="37">
        <f t="shared" si="3"/>
        <v>0.42576588902314344</v>
      </c>
      <c r="F29" s="37">
        <f t="shared" si="3"/>
        <v>0.5788796565335097</v>
      </c>
      <c r="G29" s="37">
        <f t="shared" si="3"/>
        <v>0.5029372727031404</v>
      </c>
      <c r="H29" s="37">
        <f t="shared" si="3"/>
        <v>0.4991664157631249</v>
      </c>
      <c r="I29" s="37">
        <f t="shared" si="3"/>
        <v>0.5606795075522836</v>
      </c>
      <c r="J29" s="37">
        <f t="shared" si="3"/>
        <v>0.4285339999999999</v>
      </c>
      <c r="K29" s="37">
        <f t="shared" si="3"/>
        <v>0.6318060000000001</v>
      </c>
      <c r="L29" s="37">
        <f t="shared" si="3"/>
        <v>0.42187859999999994</v>
      </c>
      <c r="M29" s="41">
        <f t="shared" si="3"/>
        <v>0.39530399999999993</v>
      </c>
    </row>
    <row r="30" spans="1:13" ht="10.5" customHeight="1">
      <c r="A30" s="40">
        <v>2013</v>
      </c>
      <c r="B30" s="37">
        <f aca="true" t="shared" si="4" ref="B30:M30">(1-B8/100)*B19/100</f>
        <v>0.3001232</v>
      </c>
      <c r="C30" s="37">
        <f t="shared" si="4"/>
        <v>0.3267173</v>
      </c>
      <c r="D30" s="37">
        <f t="shared" si="4"/>
        <v>0.44574020000000003</v>
      </c>
      <c r="E30" s="37">
        <f t="shared" si="4"/>
        <v>0.48694380000000004</v>
      </c>
      <c r="F30" s="37">
        <f t="shared" si="4"/>
        <v>0.47839679999999996</v>
      </c>
      <c r="G30" s="37">
        <f t="shared" si="4"/>
        <v>0.4153032</v>
      </c>
      <c r="H30" s="37">
        <f t="shared" si="4"/>
        <v>0.4981293</v>
      </c>
      <c r="I30" s="37">
        <f t="shared" si="4"/>
        <v>0.5541149999999999</v>
      </c>
      <c r="J30" s="37">
        <f t="shared" si="4"/>
        <v>0.509622</v>
      </c>
      <c r="K30" s="37">
        <f t="shared" si="4"/>
        <v>0.4553886</v>
      </c>
      <c r="L30" s="37">
        <f t="shared" si="4"/>
        <v>0.46208799999999994</v>
      </c>
      <c r="M30" s="41">
        <f t="shared" si="4"/>
        <v>0.47899200000000003</v>
      </c>
    </row>
    <row r="31" spans="1:13" ht="10.5" customHeight="1">
      <c r="A31" s="40">
        <v>2014</v>
      </c>
      <c r="B31" s="37">
        <f aca="true" t="shared" si="5" ref="B31:M31">(1-B9/100)*B20/100</f>
        <v>0.4499700000000001</v>
      </c>
      <c r="C31" s="37">
        <f t="shared" si="5"/>
        <v>0.44610059999999996</v>
      </c>
      <c r="D31" s="37">
        <f t="shared" si="5"/>
        <v>0.49151980000000006</v>
      </c>
      <c r="E31" s="37">
        <f t="shared" si="5"/>
        <v>0.5498505</v>
      </c>
      <c r="F31" s="37">
        <f t="shared" si="5"/>
        <v>0.5171985</v>
      </c>
      <c r="G31" s="37">
        <f t="shared" si="5"/>
        <v>0.528518</v>
      </c>
      <c r="H31" s="37">
        <f t="shared" si="5"/>
        <v>0.5497646999999999</v>
      </c>
      <c r="I31" s="37">
        <f t="shared" si="5"/>
        <v>0.5320304</v>
      </c>
      <c r="J31" s="37">
        <f t="shared" si="5"/>
        <v>0.7010658</v>
      </c>
      <c r="K31" s="37">
        <f t="shared" si="5"/>
        <v>0.6613479999999999</v>
      </c>
      <c r="L31" s="37">
        <f t="shared" si="5"/>
        <v>0.6839528</v>
      </c>
      <c r="M31" s="41">
        <f t="shared" si="5"/>
        <v>0.8806860000000001</v>
      </c>
    </row>
    <row r="32" spans="1:13" ht="10.5" customHeight="1">
      <c r="A32" s="40">
        <v>2015</v>
      </c>
      <c r="B32" s="37">
        <f aca="true" t="shared" si="6" ref="B32:M32">(1-B10/100)*B21/100</f>
        <v>0.7136163999999999</v>
      </c>
      <c r="C32" s="37">
        <f t="shared" si="6"/>
        <v>0.8215689999999999</v>
      </c>
      <c r="D32" s="37">
        <f t="shared" si="6"/>
        <v>0.6960344</v>
      </c>
      <c r="E32" s="37">
        <f t="shared" si="6"/>
        <v>0.6015235999999999</v>
      </c>
      <c r="F32" s="37">
        <f t="shared" si="6"/>
        <v>0.6580332</v>
      </c>
      <c r="G32" s="37">
        <f t="shared" si="6"/>
        <v>0.693294</v>
      </c>
      <c r="H32" s="37">
        <f t="shared" si="6"/>
        <v>0.6826992</v>
      </c>
      <c r="I32" s="37">
        <f t="shared" si="6"/>
        <v>0.7403337000000001</v>
      </c>
      <c r="J32" s="37">
        <f t="shared" si="6"/>
        <v>0.7118909999999999</v>
      </c>
      <c r="K32" s="37">
        <f t="shared" si="6"/>
        <v>0.7029023999999999</v>
      </c>
      <c r="L32" s="37">
        <f t="shared" si="6"/>
        <v>0.6378396</v>
      </c>
      <c r="M32" s="41">
        <f t="shared" si="6"/>
        <v>0.659585</v>
      </c>
    </row>
    <row r="33" spans="1:13" ht="10.5" customHeight="1" thickBot="1">
      <c r="A33" s="182">
        <v>2016</v>
      </c>
      <c r="B33" s="216">
        <f>(1-B11/100)*B22/100</f>
        <v>0.6015051</v>
      </c>
      <c r="C33" s="216">
        <f>(1-C11/100)*C22/100</f>
        <v>0.6176999999999999</v>
      </c>
      <c r="D33" s="216">
        <f>(1-D11/100)*D22/100</f>
        <v>0.6698691999999999</v>
      </c>
      <c r="E33" s="216">
        <f>(1-E11/100)*E22/100</f>
        <v>0.6661093</v>
      </c>
      <c r="F33" s="216">
        <f>(1-F11/100)*F22/100</f>
        <v>0.7237272999999999</v>
      </c>
      <c r="G33" s="216">
        <f>(1-G11/100)*G22/100</f>
        <v>0.69598</v>
      </c>
      <c r="H33" s="216">
        <f>(1-H11/100)*H22/100</f>
        <v>0.6973626</v>
      </c>
      <c r="I33" s="216">
        <f>(1-I11/100)*I22/100</f>
        <v>0.7237994999999999</v>
      </c>
      <c r="J33" s="216"/>
      <c r="K33" s="216"/>
      <c r="L33" s="216"/>
      <c r="M33" s="217"/>
    </row>
    <row r="34" ht="10.5" customHeight="1"/>
    <row r="35" ht="10.5" customHeight="1"/>
    <row r="36" ht="10.5" customHeight="1"/>
  </sheetData>
  <sheetProtection/>
  <mergeCells count="4">
    <mergeCell ref="A1:M1"/>
    <mergeCell ref="A2:M2"/>
    <mergeCell ref="A13:M13"/>
    <mergeCell ref="A24:M24"/>
  </mergeCells>
  <printOptions/>
  <pageMargins left="0.25" right="0.2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T23" sqref="T23"/>
    </sheetView>
  </sheetViews>
  <sheetFormatPr defaultColWidth="9.140625" defaultRowHeight="15"/>
  <cols>
    <col min="1" max="1" width="4.421875" style="54" bestFit="1" customWidth="1"/>
    <col min="2" max="4" width="8.140625" style="0" bestFit="1" customWidth="1"/>
    <col min="5" max="5" width="8.28125" style="0" bestFit="1" customWidth="1"/>
    <col min="6" max="6" width="7.8515625" style="0" bestFit="1" customWidth="1"/>
    <col min="7" max="7" width="8.140625" style="0" bestFit="1" customWidth="1"/>
    <col min="8" max="8" width="7.7109375" style="0" bestFit="1" customWidth="1"/>
    <col min="9" max="9" width="7.8515625" style="0" bestFit="1" customWidth="1"/>
    <col min="10" max="10" width="8.28125" style="0" bestFit="1" customWidth="1"/>
    <col min="11" max="13" width="8.140625" style="0" bestFit="1" customWidth="1"/>
    <col min="14" max="14" width="11.7109375" style="0" bestFit="1" customWidth="1"/>
  </cols>
  <sheetData>
    <row r="1" spans="1:14" ht="15.75">
      <c r="A1" s="906" t="s">
        <v>808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8"/>
    </row>
    <row r="2" spans="1:14" ht="15">
      <c r="A2" s="380"/>
      <c r="B2" s="412" t="s">
        <v>14</v>
      </c>
      <c r="C2" s="412" t="s">
        <v>15</v>
      </c>
      <c r="D2" s="412" t="s">
        <v>16</v>
      </c>
      <c r="E2" s="412" t="s">
        <v>17</v>
      </c>
      <c r="F2" s="412" t="s">
        <v>18</v>
      </c>
      <c r="G2" s="412" t="s">
        <v>19</v>
      </c>
      <c r="H2" s="412" t="s">
        <v>20</v>
      </c>
      <c r="I2" s="412" t="s">
        <v>21</v>
      </c>
      <c r="J2" s="412" t="s">
        <v>22</v>
      </c>
      <c r="K2" s="412" t="s">
        <v>23</v>
      </c>
      <c r="L2" s="412" t="s">
        <v>24</v>
      </c>
      <c r="M2" s="412" t="s">
        <v>25</v>
      </c>
      <c r="N2" s="413" t="s">
        <v>154</v>
      </c>
    </row>
    <row r="3" spans="1:14" ht="15">
      <c r="A3" s="414">
        <v>2009</v>
      </c>
      <c r="B3" s="750">
        <v>644987</v>
      </c>
      <c r="C3" s="750">
        <v>568719</v>
      </c>
      <c r="D3" s="750">
        <v>589279</v>
      </c>
      <c r="E3" s="750">
        <v>462709</v>
      </c>
      <c r="F3" s="750">
        <v>448118</v>
      </c>
      <c r="G3" s="750">
        <v>427694</v>
      </c>
      <c r="H3" s="750">
        <v>467863</v>
      </c>
      <c r="I3" s="750">
        <v>493772</v>
      </c>
      <c r="J3" s="750">
        <v>439604</v>
      </c>
      <c r="K3" s="750">
        <v>489635</v>
      </c>
      <c r="L3" s="750">
        <v>557554</v>
      </c>
      <c r="M3" s="750">
        <v>639797</v>
      </c>
      <c r="N3" s="751">
        <f aca="true" t="shared" si="0" ref="N3:N9">SUM(B3:M3)</f>
        <v>6229731</v>
      </c>
    </row>
    <row r="4" spans="1:14" ht="15">
      <c r="A4" s="415">
        <v>2010</v>
      </c>
      <c r="B4" s="752">
        <v>675343</v>
      </c>
      <c r="C4" s="752">
        <v>608940</v>
      </c>
      <c r="D4" s="752">
        <v>610583</v>
      </c>
      <c r="E4" s="752">
        <v>506275</v>
      </c>
      <c r="F4" s="752">
        <v>476500</v>
      </c>
      <c r="G4" s="752">
        <v>464120</v>
      </c>
      <c r="H4" s="752">
        <v>499241</v>
      </c>
      <c r="I4" s="752">
        <v>512024</v>
      </c>
      <c r="J4" s="753">
        <v>460893</v>
      </c>
      <c r="K4" s="753">
        <v>509793</v>
      </c>
      <c r="L4" s="754">
        <v>532126</v>
      </c>
      <c r="M4" s="754">
        <v>660665</v>
      </c>
      <c r="N4" s="755">
        <f t="shared" si="0"/>
        <v>6516503</v>
      </c>
    </row>
    <row r="5" spans="1:14" ht="15">
      <c r="A5" s="415">
        <v>2011</v>
      </c>
      <c r="B5" s="754">
        <v>708263.6</v>
      </c>
      <c r="C5" s="754">
        <v>623208</v>
      </c>
      <c r="D5" s="754">
        <v>634087.2999999999</v>
      </c>
      <c r="E5" s="754">
        <v>536286</v>
      </c>
      <c r="F5" s="754">
        <v>533563.6</v>
      </c>
      <c r="G5" s="754">
        <v>495139</v>
      </c>
      <c r="H5" s="754">
        <v>545315.284</v>
      </c>
      <c r="I5" s="754">
        <v>567282.352</v>
      </c>
      <c r="J5" s="756">
        <v>512979</v>
      </c>
      <c r="K5" s="754">
        <v>551132.227777105</v>
      </c>
      <c r="L5" s="754">
        <v>619654.863689371</v>
      </c>
      <c r="M5" s="754">
        <v>710869.980760876</v>
      </c>
      <c r="N5" s="755">
        <f t="shared" si="0"/>
        <v>7037781.208227352</v>
      </c>
    </row>
    <row r="6" spans="1:14" ht="15">
      <c r="A6" s="414">
        <v>2012</v>
      </c>
      <c r="B6" s="757">
        <v>733972.936504737</v>
      </c>
      <c r="C6" s="757">
        <v>680053.720967109</v>
      </c>
      <c r="D6" s="757">
        <v>596982</v>
      </c>
      <c r="E6" s="757">
        <v>537949.9</v>
      </c>
      <c r="F6" s="753">
        <v>483890.9</v>
      </c>
      <c r="G6" s="757">
        <v>489723</v>
      </c>
      <c r="H6" s="757">
        <v>536890.863014599</v>
      </c>
      <c r="I6" s="757">
        <v>540566</v>
      </c>
      <c r="J6" s="757">
        <v>469527</v>
      </c>
      <c r="K6" s="757">
        <v>484705.661665298</v>
      </c>
      <c r="L6" s="757">
        <v>548289.026552565</v>
      </c>
      <c r="M6" s="757">
        <v>749398</v>
      </c>
      <c r="N6" s="758">
        <f t="shared" si="0"/>
        <v>6851949.008704308</v>
      </c>
    </row>
    <row r="7" spans="1:14" ht="15">
      <c r="A7" s="415">
        <v>2013</v>
      </c>
      <c r="B7" s="759">
        <v>743846.309682549</v>
      </c>
      <c r="C7" s="759">
        <v>665392.4103706509</v>
      </c>
      <c r="D7" s="759">
        <v>673578.184832076</v>
      </c>
      <c r="E7" s="757">
        <v>545600.367041559</v>
      </c>
      <c r="F7" s="760">
        <v>502945</v>
      </c>
      <c r="G7" s="761">
        <v>511390</v>
      </c>
      <c r="H7" s="760">
        <v>546696</v>
      </c>
      <c r="I7" s="760">
        <v>565789</v>
      </c>
      <c r="J7" s="760">
        <v>493056</v>
      </c>
      <c r="K7" s="762">
        <v>532555.3511320871</v>
      </c>
      <c r="L7" s="762">
        <v>589808.270631668</v>
      </c>
      <c r="M7" s="762">
        <v>774402.8087441729</v>
      </c>
      <c r="N7" s="763">
        <f t="shared" si="0"/>
        <v>7145059.702434763</v>
      </c>
    </row>
    <row r="8" spans="1:14" ht="15">
      <c r="A8" s="415">
        <v>2014</v>
      </c>
      <c r="B8" s="759">
        <v>733468</v>
      </c>
      <c r="C8" s="759">
        <v>631678</v>
      </c>
      <c r="D8" s="759">
        <v>645837</v>
      </c>
      <c r="E8" s="757">
        <v>578948</v>
      </c>
      <c r="F8" s="762">
        <v>541016</v>
      </c>
      <c r="G8" s="761">
        <v>501088</v>
      </c>
      <c r="H8" s="760">
        <v>530554</v>
      </c>
      <c r="I8" s="762">
        <v>556098</v>
      </c>
      <c r="J8" s="762">
        <v>492427</v>
      </c>
      <c r="K8" s="762">
        <v>537280</v>
      </c>
      <c r="L8" s="762">
        <v>546419</v>
      </c>
      <c r="M8" s="762">
        <v>640431</v>
      </c>
      <c r="N8" s="763">
        <f t="shared" si="0"/>
        <v>6935244</v>
      </c>
    </row>
    <row r="9" spans="1:14" ht="15">
      <c r="A9" s="414">
        <v>2015</v>
      </c>
      <c r="B9" s="759">
        <v>686041</v>
      </c>
      <c r="C9" s="759">
        <v>591978</v>
      </c>
      <c r="D9" s="759">
        <v>594775</v>
      </c>
      <c r="E9" s="757">
        <v>514282</v>
      </c>
      <c r="F9" s="762">
        <v>472405</v>
      </c>
      <c r="G9" s="761">
        <v>465730</v>
      </c>
      <c r="H9" s="761">
        <v>536160</v>
      </c>
      <c r="I9" s="761">
        <v>529208</v>
      </c>
      <c r="J9" s="761">
        <v>459012</v>
      </c>
      <c r="K9" s="761">
        <v>476969</v>
      </c>
      <c r="L9" s="761">
        <v>519281</v>
      </c>
      <c r="M9" s="761">
        <v>649026</v>
      </c>
      <c r="N9" s="763">
        <f t="shared" si="0"/>
        <v>6494867</v>
      </c>
    </row>
    <row r="10" spans="1:14" ht="15">
      <c r="A10" s="414">
        <v>2016</v>
      </c>
      <c r="B10" s="759">
        <v>671884</v>
      </c>
      <c r="C10" s="759">
        <v>559772</v>
      </c>
      <c r="D10" s="759">
        <v>573419</v>
      </c>
      <c r="E10" s="757">
        <v>469803</v>
      </c>
      <c r="F10" s="762">
        <v>477468</v>
      </c>
      <c r="G10" s="761">
        <v>463248</v>
      </c>
      <c r="H10" s="761">
        <v>509916</v>
      </c>
      <c r="I10" s="761">
        <v>514034</v>
      </c>
      <c r="J10" s="761"/>
      <c r="K10" s="761"/>
      <c r="L10" s="761"/>
      <c r="M10" s="761"/>
      <c r="N10" s="763">
        <f>SUM(B10:M10)</f>
        <v>4239544</v>
      </c>
    </row>
  </sheetData>
  <sheetProtection/>
  <mergeCells count="1">
    <mergeCell ref="A1:N1"/>
  </mergeCells>
  <printOptions/>
  <pageMargins left="0.25" right="0.25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8" zoomScaleSheetLayoutView="118" zoomScalePageLayoutView="0" workbookViewId="0" topLeftCell="A1">
      <selection activeCell="S26" sqref="S26"/>
    </sheetView>
  </sheetViews>
  <sheetFormatPr defaultColWidth="8.8515625" defaultRowHeight="15"/>
  <cols>
    <col min="1" max="1" width="31.7109375" style="86" bestFit="1" customWidth="1"/>
    <col min="2" max="5" width="6.57421875" style="86" bestFit="1" customWidth="1"/>
    <col min="6" max="6" width="7.7109375" style="86" bestFit="1" customWidth="1"/>
    <col min="7" max="7" width="6.8515625" style="86" bestFit="1" customWidth="1"/>
    <col min="8" max="9" width="7.7109375" style="86" bestFit="1" customWidth="1"/>
    <col min="10" max="10" width="5.7109375" style="86" bestFit="1" customWidth="1"/>
    <col min="11" max="11" width="4.28125" style="86" bestFit="1" customWidth="1"/>
    <col min="12" max="12" width="5.421875" style="86" bestFit="1" customWidth="1"/>
    <col min="13" max="13" width="5.8515625" style="86" bestFit="1" customWidth="1"/>
    <col min="14" max="14" width="11.00390625" style="86" bestFit="1" customWidth="1"/>
    <col min="15" max="16384" width="8.8515625" style="86" customWidth="1"/>
  </cols>
  <sheetData>
    <row r="1" spans="1:14" ht="12.75">
      <c r="A1" s="150" t="s">
        <v>237</v>
      </c>
      <c r="B1" s="85" t="s">
        <v>14</v>
      </c>
      <c r="C1" s="85" t="s">
        <v>15</v>
      </c>
      <c r="D1" s="85" t="s">
        <v>16</v>
      </c>
      <c r="E1" s="85" t="s">
        <v>17</v>
      </c>
      <c r="F1" s="85" t="s">
        <v>18</v>
      </c>
      <c r="G1" s="85" t="s">
        <v>19</v>
      </c>
      <c r="H1" s="85" t="s">
        <v>20</v>
      </c>
      <c r="I1" s="85" t="s">
        <v>21</v>
      </c>
      <c r="J1" s="85" t="s">
        <v>22</v>
      </c>
      <c r="K1" s="85" t="s">
        <v>23</v>
      </c>
      <c r="L1" s="85" t="s">
        <v>24</v>
      </c>
      <c r="M1" s="85" t="s">
        <v>25</v>
      </c>
      <c r="N1" s="85" t="s">
        <v>420</v>
      </c>
    </row>
    <row r="2" spans="1:14" ht="12.75">
      <c r="A2" s="225" t="s">
        <v>178</v>
      </c>
      <c r="B2" s="82">
        <v>309056.27199999994</v>
      </c>
      <c r="C2" s="82">
        <v>544721.983</v>
      </c>
      <c r="D2" s="82">
        <v>682684.24211</v>
      </c>
      <c r="E2" s="82">
        <v>238693.96227999998</v>
      </c>
      <c r="F2" s="583">
        <v>613888.5151057</v>
      </c>
      <c r="G2" s="583">
        <v>389396.92117</v>
      </c>
      <c r="H2" s="426">
        <v>309001.07412</v>
      </c>
      <c r="I2" s="426">
        <v>329061.24458000006</v>
      </c>
      <c r="J2" s="416"/>
      <c r="K2" s="416"/>
      <c r="L2" s="416"/>
      <c r="M2" s="416"/>
      <c r="N2" s="416">
        <v>3416504.2143657003</v>
      </c>
    </row>
    <row r="3" spans="1:14" ht="12.75">
      <c r="A3" s="226" t="s">
        <v>901</v>
      </c>
      <c r="B3" s="564">
        <v>63172.84842000002</v>
      </c>
      <c r="C3" s="564">
        <v>79591.55455999999</v>
      </c>
      <c r="D3" s="564">
        <v>87946.93699999999</v>
      </c>
      <c r="E3" s="564">
        <v>76890.73597999997</v>
      </c>
      <c r="F3" s="564">
        <v>85064.51868000001</v>
      </c>
      <c r="G3" s="564">
        <v>44664.07672000001</v>
      </c>
      <c r="H3" s="564">
        <v>18737</v>
      </c>
      <c r="I3" s="564">
        <v>11031</v>
      </c>
      <c r="J3" s="540"/>
      <c r="K3" s="540"/>
      <c r="L3" s="540"/>
      <c r="M3" s="540"/>
      <c r="N3" s="540">
        <v>467005</v>
      </c>
    </row>
    <row r="4" spans="1:14" ht="12.75">
      <c r="A4" s="226" t="s">
        <v>902</v>
      </c>
      <c r="B4" s="557">
        <v>53113.737270000005</v>
      </c>
      <c r="C4" s="557">
        <v>63635.72484999999</v>
      </c>
      <c r="D4" s="557">
        <v>65462.92187</v>
      </c>
      <c r="E4" s="557">
        <v>62037.380059999996</v>
      </c>
      <c r="F4" s="557">
        <v>67997.0879827</v>
      </c>
      <c r="G4" s="557">
        <v>28507.66274</v>
      </c>
      <c r="H4" s="557">
        <v>10923</v>
      </c>
      <c r="I4" s="557">
        <v>6914</v>
      </c>
      <c r="J4" s="416"/>
      <c r="K4" s="416"/>
      <c r="L4" s="416"/>
      <c r="M4" s="416"/>
      <c r="N4" s="416">
        <v>358591.51477270003</v>
      </c>
    </row>
    <row r="5" spans="1:14" ht="13.5">
      <c r="A5" s="226" t="s">
        <v>184</v>
      </c>
      <c r="B5" s="137">
        <v>24042.00002</v>
      </c>
      <c r="C5" s="137">
        <v>30306</v>
      </c>
      <c r="D5" s="137">
        <v>37011</v>
      </c>
      <c r="E5" s="137">
        <v>14732.99999</v>
      </c>
      <c r="F5" s="584">
        <v>34683.53694330001</v>
      </c>
      <c r="G5" s="585">
        <v>21379.4222438</v>
      </c>
      <c r="H5" s="584">
        <v>14372.794840100001</v>
      </c>
      <c r="I5" s="585">
        <v>15156.1529226</v>
      </c>
      <c r="J5" s="417"/>
      <c r="K5" s="417"/>
      <c r="L5" s="417"/>
      <c r="M5" s="417"/>
      <c r="N5" s="416">
        <v>191705</v>
      </c>
    </row>
    <row r="6" spans="1:14" ht="12.75">
      <c r="A6" s="226" t="s">
        <v>229</v>
      </c>
      <c r="B6" s="230">
        <v>3363</v>
      </c>
      <c r="C6" s="230">
        <v>3284</v>
      </c>
      <c r="D6" s="230">
        <v>3500</v>
      </c>
      <c r="E6" s="230">
        <v>2843</v>
      </c>
      <c r="F6" s="418">
        <v>3432</v>
      </c>
      <c r="G6" s="418">
        <v>3143</v>
      </c>
      <c r="H6" s="418">
        <v>2833</v>
      </c>
      <c r="I6" s="418">
        <v>2534</v>
      </c>
      <c r="J6" s="418"/>
      <c r="K6" s="418"/>
      <c r="L6" s="418"/>
      <c r="M6" s="418"/>
      <c r="N6" s="416">
        <v>24932</v>
      </c>
    </row>
    <row r="7" spans="1:14" ht="13.5">
      <c r="A7" s="592" t="s">
        <v>230</v>
      </c>
      <c r="B7" s="507">
        <v>45213</v>
      </c>
      <c r="C7" s="507">
        <v>46773</v>
      </c>
      <c r="D7" s="507">
        <v>51037</v>
      </c>
      <c r="E7" s="507">
        <v>44322</v>
      </c>
      <c r="F7" s="505">
        <v>43978.132549199996</v>
      </c>
      <c r="G7" s="506">
        <v>25487.516748179998</v>
      </c>
      <c r="H7" s="505">
        <v>14533.51317512</v>
      </c>
      <c r="I7" s="506">
        <v>14738.512742530003</v>
      </c>
      <c r="J7" s="508"/>
      <c r="K7" s="508"/>
      <c r="L7" s="508"/>
      <c r="M7" s="508"/>
      <c r="N7" s="504">
        <v>286082.67521503003</v>
      </c>
    </row>
    <row r="8" spans="1:14" ht="13.5">
      <c r="A8" s="592" t="s">
        <v>291</v>
      </c>
      <c r="B8" s="492">
        <v>15414</v>
      </c>
      <c r="C8" s="492">
        <v>17345</v>
      </c>
      <c r="D8" s="492">
        <v>12600</v>
      </c>
      <c r="E8" s="492">
        <v>8289</v>
      </c>
      <c r="F8" s="509">
        <v>11414.2222179</v>
      </c>
      <c r="G8" s="510">
        <v>6052.4805857</v>
      </c>
      <c r="H8" s="509">
        <v>2491.7841312</v>
      </c>
      <c r="I8" s="506">
        <v>1057.0323736</v>
      </c>
      <c r="J8" s="539"/>
      <c r="K8" s="539"/>
      <c r="L8" s="539"/>
      <c r="M8" s="539"/>
      <c r="N8" s="504">
        <v>74663.51930839999</v>
      </c>
    </row>
    <row r="9" spans="1:15" ht="13.5">
      <c r="A9" s="226" t="s">
        <v>234</v>
      </c>
      <c r="B9" s="586">
        <v>513374.8577099999</v>
      </c>
      <c r="C9" s="586">
        <v>785657.26241</v>
      </c>
      <c r="D9" s="586">
        <v>940242.10098</v>
      </c>
      <c r="E9" s="586">
        <v>447809.07830999995</v>
      </c>
      <c r="F9" s="586">
        <v>860458.0134788</v>
      </c>
      <c r="G9" s="586">
        <v>518631.08020768</v>
      </c>
      <c r="H9" s="586">
        <v>372892.16626642</v>
      </c>
      <c r="I9" s="586">
        <v>380491.94261873007</v>
      </c>
      <c r="J9" s="419"/>
      <c r="K9" s="419"/>
      <c r="L9" s="419"/>
      <c r="M9" s="419"/>
      <c r="N9" s="416">
        <v>4819483.923661831</v>
      </c>
      <c r="O9" s="428"/>
    </row>
    <row r="10" spans="1:14" ht="13.5">
      <c r="A10" s="226"/>
      <c r="B10" s="586"/>
      <c r="C10" s="586"/>
      <c r="D10" s="586"/>
      <c r="E10" s="586"/>
      <c r="F10" s="419"/>
      <c r="G10" s="419"/>
      <c r="H10" s="419"/>
      <c r="I10" s="419"/>
      <c r="J10" s="419"/>
      <c r="K10" s="419"/>
      <c r="L10" s="419"/>
      <c r="M10" s="419"/>
      <c r="N10" s="416"/>
    </row>
    <row r="11" spans="1:16" ht="13.5">
      <c r="A11" s="227" t="s">
        <v>235</v>
      </c>
      <c r="B11" s="587"/>
      <c r="C11" s="587"/>
      <c r="D11" s="587"/>
      <c r="E11" s="587"/>
      <c r="F11" s="420"/>
      <c r="G11" s="420"/>
      <c r="H11" s="420"/>
      <c r="I11" s="420"/>
      <c r="J11" s="420"/>
      <c r="K11" s="420"/>
      <c r="L11" s="420"/>
      <c r="M11" s="420"/>
      <c r="N11" s="416"/>
      <c r="P11" s="428"/>
    </row>
    <row r="12" spans="1:14" ht="13.5">
      <c r="A12" s="226" t="s">
        <v>231</v>
      </c>
      <c r="B12" s="588">
        <v>48516.23</v>
      </c>
      <c r="C12" s="588">
        <v>252392.66701</v>
      </c>
      <c r="D12" s="588">
        <v>409537.22635</v>
      </c>
      <c r="E12" s="589">
        <v>102697.09847</v>
      </c>
      <c r="F12" s="427">
        <v>376501.275832407</v>
      </c>
      <c r="G12" s="427">
        <v>99733.75583</v>
      </c>
      <c r="H12" s="427">
        <v>24584.27677</v>
      </c>
      <c r="I12" s="427">
        <v>29078.50994474</v>
      </c>
      <c r="J12" s="421"/>
      <c r="K12" s="421"/>
      <c r="L12" s="421"/>
      <c r="M12" s="421"/>
      <c r="N12" s="416">
        <v>1343041.0402071471</v>
      </c>
    </row>
    <row r="13" spans="1:14" ht="13.5">
      <c r="A13" s="226" t="s">
        <v>232</v>
      </c>
      <c r="B13" s="588">
        <v>256885.81</v>
      </c>
      <c r="C13" s="588">
        <v>69529.86721</v>
      </c>
      <c r="D13" s="588">
        <v>94948.92202</v>
      </c>
      <c r="E13" s="589">
        <v>187832.41919999997</v>
      </c>
      <c r="F13" s="427">
        <v>73985.275996176</v>
      </c>
      <c r="G13" s="427">
        <v>92509.41238</v>
      </c>
      <c r="H13" s="427">
        <v>212607.66296000002</v>
      </c>
      <c r="I13" s="427">
        <v>215038.707611743</v>
      </c>
      <c r="J13" s="421"/>
      <c r="K13" s="421"/>
      <c r="L13" s="421"/>
      <c r="M13" s="421"/>
      <c r="N13" s="416">
        <v>1203338.077377919</v>
      </c>
    </row>
    <row r="14" spans="1:15" ht="13.5">
      <c r="A14" s="226" t="s">
        <v>233</v>
      </c>
      <c r="B14" s="588">
        <v>208369.58</v>
      </c>
      <c r="C14" s="588">
        <v>182862.7998</v>
      </c>
      <c r="D14" s="588">
        <v>314588.30433</v>
      </c>
      <c r="E14" s="589">
        <v>85135.32072999998</v>
      </c>
      <c r="F14" s="429">
        <v>302515.999836231</v>
      </c>
      <c r="G14" s="429">
        <v>-7224.34345</v>
      </c>
      <c r="H14" s="429">
        <v>188023.38619000002</v>
      </c>
      <c r="I14" s="429">
        <v>185960.19766700303</v>
      </c>
      <c r="J14" s="421"/>
      <c r="K14" s="421"/>
      <c r="L14" s="421"/>
      <c r="M14" s="421"/>
      <c r="N14" s="416">
        <v>139702.96282922802</v>
      </c>
      <c r="O14" s="428"/>
    </row>
    <row r="15" spans="1:14" ht="13.5">
      <c r="A15" s="226"/>
      <c r="B15" s="586"/>
      <c r="C15" s="586"/>
      <c r="D15" s="586"/>
      <c r="E15" s="586"/>
      <c r="F15" s="425"/>
      <c r="G15" s="425"/>
      <c r="H15" s="425"/>
      <c r="I15" s="425"/>
      <c r="J15" s="419"/>
      <c r="K15" s="419"/>
      <c r="L15" s="419"/>
      <c r="M15" s="419"/>
      <c r="N15" s="416"/>
    </row>
    <row r="16" spans="1:14" ht="13.5">
      <c r="A16" s="227" t="s">
        <v>236</v>
      </c>
      <c r="B16" s="587"/>
      <c r="C16" s="587"/>
      <c r="D16" s="587"/>
      <c r="E16" s="587"/>
      <c r="F16" s="420"/>
      <c r="G16" s="420"/>
      <c r="H16" s="420"/>
      <c r="I16" s="420"/>
      <c r="J16" s="420"/>
      <c r="K16" s="420"/>
      <c r="L16" s="420"/>
      <c r="M16" s="420"/>
      <c r="N16" s="416"/>
    </row>
    <row r="17" spans="1:14" ht="12.75">
      <c r="A17" s="228" t="s">
        <v>240</v>
      </c>
      <c r="B17" s="590">
        <v>671884.0334464</v>
      </c>
      <c r="C17" s="590">
        <v>559771.9672064</v>
      </c>
      <c r="D17" s="590">
        <v>573419.1186302999</v>
      </c>
      <c r="E17" s="590">
        <v>469803.14696495</v>
      </c>
      <c r="F17" s="422">
        <v>477468</v>
      </c>
      <c r="G17" s="422">
        <v>463248</v>
      </c>
      <c r="H17" s="422">
        <v>509916</v>
      </c>
      <c r="I17" s="422">
        <v>514034</v>
      </c>
      <c r="J17" s="422"/>
      <c r="K17" s="422"/>
      <c r="L17" s="422"/>
      <c r="M17" s="422"/>
      <c r="N17" s="416">
        <v>4239544.266248049</v>
      </c>
    </row>
    <row r="18" spans="1:14" ht="12.75">
      <c r="A18" s="228" t="s">
        <v>238</v>
      </c>
      <c r="B18" s="82">
        <v>14439.925</v>
      </c>
      <c r="C18" s="82">
        <v>18320.697</v>
      </c>
      <c r="D18" s="82">
        <v>23632.971</v>
      </c>
      <c r="E18" s="82">
        <v>13888.894</v>
      </c>
      <c r="F18" s="416">
        <v>22448</v>
      </c>
      <c r="G18" s="416">
        <v>13121</v>
      </c>
      <c r="H18" s="416">
        <v>13113</v>
      </c>
      <c r="I18" s="416">
        <v>13479</v>
      </c>
      <c r="J18" s="416"/>
      <c r="K18" s="416"/>
      <c r="L18" s="416"/>
      <c r="M18" s="416"/>
      <c r="N18" s="416">
        <v>132443.487</v>
      </c>
    </row>
    <row r="19" spans="1:14" ht="13.5">
      <c r="A19" s="228" t="s">
        <v>290</v>
      </c>
      <c r="B19" s="52">
        <v>174.32962</v>
      </c>
      <c r="C19" s="52">
        <v>167.72401</v>
      </c>
      <c r="D19" s="52">
        <v>172.582</v>
      </c>
      <c r="E19" s="52">
        <v>161.31178</v>
      </c>
      <c r="F19" s="423">
        <v>164</v>
      </c>
      <c r="G19" s="423">
        <v>155</v>
      </c>
      <c r="H19" s="423">
        <v>143</v>
      </c>
      <c r="I19" s="423">
        <v>139</v>
      </c>
      <c r="J19" s="423"/>
      <c r="K19" s="423"/>
      <c r="L19" s="423"/>
      <c r="M19" s="423"/>
      <c r="N19" s="416">
        <v>1276.94741</v>
      </c>
    </row>
    <row r="20" spans="1:14" ht="13.5">
      <c r="A20" s="228" t="s">
        <v>903</v>
      </c>
      <c r="B20" s="591">
        <v>35261.5523743</v>
      </c>
      <c r="C20" s="591">
        <v>24535.407611989973</v>
      </c>
      <c r="D20" s="591">
        <v>28366.679729299998</v>
      </c>
      <c r="E20" s="591">
        <v>49159.0682392</v>
      </c>
      <c r="F20" s="430">
        <v>57862.19599770001</v>
      </c>
      <c r="G20" s="430">
        <v>34874.59753536999</v>
      </c>
      <c r="H20" s="430">
        <v>37657.065149459995</v>
      </c>
      <c r="I20" s="430">
        <v>38792.20862022</v>
      </c>
      <c r="J20" s="424"/>
      <c r="K20" s="424"/>
      <c r="L20" s="424"/>
      <c r="M20" s="424"/>
      <c r="N20" s="416">
        <v>306508.77525754</v>
      </c>
    </row>
    <row r="21" spans="1:15" ht="13.5">
      <c r="A21" s="87" t="s">
        <v>239</v>
      </c>
      <c r="B21" s="229">
        <v>721759.8404407</v>
      </c>
      <c r="C21" s="229">
        <v>602795.79582839</v>
      </c>
      <c r="D21" s="229">
        <v>625591.3513596</v>
      </c>
      <c r="E21" s="229">
        <v>533012.42098415</v>
      </c>
      <c r="F21" s="229">
        <v>557942.1959977</v>
      </c>
      <c r="G21" s="229">
        <v>511398.59753537</v>
      </c>
      <c r="H21" s="229">
        <v>560829.06514946</v>
      </c>
      <c r="I21" s="229">
        <v>566444.20862022</v>
      </c>
      <c r="J21" s="425"/>
      <c r="K21" s="425"/>
      <c r="L21" s="425"/>
      <c r="M21" s="425"/>
      <c r="N21" s="416">
        <v>4679773.47591559</v>
      </c>
      <c r="O21" s="428"/>
    </row>
    <row r="23" spans="2:16" ht="12.75"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428"/>
      <c r="P23" s="428"/>
    </row>
    <row r="24" spans="2:14" ht="12.7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4" ht="12.75"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</row>
    <row r="26" spans="2:14" ht="12.75"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</row>
    <row r="27" spans="2:14" ht="12.75"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</row>
    <row r="28" spans="2:14" ht="12.75">
      <c r="B28" s="582"/>
      <c r="C28" s="582"/>
      <c r="D28" s="582"/>
      <c r="E28" s="582"/>
      <c r="F28" s="582"/>
      <c r="G28" s="582"/>
      <c r="H28" s="582"/>
      <c r="I28" s="582"/>
      <c r="J28" s="581"/>
      <c r="K28" s="581"/>
      <c r="L28" s="581"/>
      <c r="M28" s="581"/>
      <c r="N28" s="581"/>
    </row>
    <row r="29" spans="2:14" ht="12.75"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</row>
  </sheetData>
  <sheetProtection/>
  <printOptions/>
  <pageMargins left="0.25" right="0.25" top="0.75" bottom="0.75" header="0.3" footer="0.3"/>
  <pageSetup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106" zoomScaleSheetLayoutView="106" zoomScalePageLayoutView="0" workbookViewId="0" topLeftCell="A3">
      <selection activeCell="P30" sqref="P30"/>
    </sheetView>
  </sheetViews>
  <sheetFormatPr defaultColWidth="9.140625" defaultRowHeight="15"/>
  <cols>
    <col min="1" max="1" width="33.421875" style="0" bestFit="1" customWidth="1"/>
    <col min="2" max="2" width="7.57421875" style="0" bestFit="1" customWidth="1"/>
    <col min="3" max="3" width="7.28125" style="0" bestFit="1" customWidth="1"/>
    <col min="4" max="4" width="7.57421875" style="0" bestFit="1" customWidth="1"/>
    <col min="5" max="5" width="7.140625" style="0" bestFit="1" customWidth="1"/>
    <col min="6" max="6" width="7.28125" style="0" bestFit="1" customWidth="1"/>
    <col min="7" max="7" width="8.421875" style="0" bestFit="1" customWidth="1"/>
    <col min="8" max="9" width="7.28125" style="0" bestFit="1" customWidth="1"/>
    <col min="10" max="10" width="7.57421875" style="0" bestFit="1" customWidth="1"/>
    <col min="11" max="11" width="6.28125" style="0" bestFit="1" customWidth="1"/>
    <col min="12" max="12" width="8.421875" style="0" bestFit="1" customWidth="1"/>
    <col min="13" max="13" width="6.28125" style="0" bestFit="1" customWidth="1"/>
    <col min="14" max="14" width="8.28125" style="0" bestFit="1" customWidth="1"/>
  </cols>
  <sheetData>
    <row r="1" spans="1:14" ht="15">
      <c r="A1" s="909" t="s">
        <v>653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1"/>
    </row>
    <row r="2" spans="1:14" ht="15">
      <c r="A2" s="236"/>
      <c r="B2" s="241" t="s">
        <v>14</v>
      </c>
      <c r="C2" s="241" t="s">
        <v>15</v>
      </c>
      <c r="D2" s="241" t="s">
        <v>16</v>
      </c>
      <c r="E2" s="242" t="s">
        <v>17</v>
      </c>
      <c r="F2" s="242" t="s">
        <v>18</v>
      </c>
      <c r="G2" s="242" t="s">
        <v>19</v>
      </c>
      <c r="H2" s="242" t="s">
        <v>20</v>
      </c>
      <c r="I2" s="242" t="s">
        <v>21</v>
      </c>
      <c r="J2" s="242" t="s">
        <v>22</v>
      </c>
      <c r="K2" s="242" t="s">
        <v>23</v>
      </c>
      <c r="L2" s="242" t="s">
        <v>24</v>
      </c>
      <c r="M2" s="242" t="s">
        <v>25</v>
      </c>
      <c r="N2" s="243" t="s">
        <v>637</v>
      </c>
    </row>
    <row r="3" spans="1:14" ht="15">
      <c r="A3" s="237" t="s">
        <v>638</v>
      </c>
      <c r="B3" s="231"/>
      <c r="C3" s="231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8"/>
    </row>
    <row r="4" spans="1:14" ht="15">
      <c r="A4" s="239" t="s">
        <v>639</v>
      </c>
      <c r="B4" s="233">
        <v>12063.07</v>
      </c>
      <c r="C4" s="234">
        <v>11659.462796599983</v>
      </c>
      <c r="D4" s="234">
        <v>12536.638901799999</v>
      </c>
      <c r="E4" s="232">
        <v>11938.999707199999</v>
      </c>
      <c r="F4" s="531">
        <v>12239.1311799</v>
      </c>
      <c r="G4" s="531">
        <v>11693.3890308</v>
      </c>
      <c r="H4" s="531">
        <v>12324.4016258</v>
      </c>
      <c r="I4" s="531">
        <v>12231.1924651</v>
      </c>
      <c r="J4" s="232"/>
      <c r="K4" s="232"/>
      <c r="L4" s="232"/>
      <c r="M4" s="232"/>
      <c r="N4" s="238">
        <f>SUM(B4:M4)</f>
        <v>96686.28570719998</v>
      </c>
    </row>
    <row r="5" spans="1:14" ht="15">
      <c r="A5" s="239" t="s">
        <v>640</v>
      </c>
      <c r="B5" s="233">
        <v>0</v>
      </c>
      <c r="C5" s="234">
        <v>0</v>
      </c>
      <c r="D5" s="234">
        <v>0</v>
      </c>
      <c r="E5" s="234">
        <v>0</v>
      </c>
      <c r="F5" s="531">
        <v>0</v>
      </c>
      <c r="G5" s="531">
        <v>0</v>
      </c>
      <c r="H5" s="531">
        <v>0</v>
      </c>
      <c r="I5" s="531">
        <v>0</v>
      </c>
      <c r="J5" s="232"/>
      <c r="K5" s="232"/>
      <c r="L5" s="232"/>
      <c r="M5" s="232"/>
      <c r="N5" s="238">
        <f aca="true" t="shared" si="0" ref="N5:N16">SUM(B5:M5)</f>
        <v>0</v>
      </c>
    </row>
    <row r="6" spans="1:14" ht="15">
      <c r="A6" s="239" t="s">
        <v>641</v>
      </c>
      <c r="B6" s="233">
        <v>5985.72</v>
      </c>
      <c r="C6" s="234">
        <v>2014.1941855500013</v>
      </c>
      <c r="D6" s="234">
        <v>3786.864518500001</v>
      </c>
      <c r="E6" s="232">
        <v>8074.268393599999</v>
      </c>
      <c r="F6" s="531">
        <v>8870.2616239</v>
      </c>
      <c r="G6" s="531">
        <v>3526.9260134999995</v>
      </c>
      <c r="H6" s="531">
        <v>5137.192828500001</v>
      </c>
      <c r="I6" s="531">
        <v>6976.6230686</v>
      </c>
      <c r="J6" s="232"/>
      <c r="K6" s="232"/>
      <c r="L6" s="232"/>
      <c r="M6" s="232"/>
      <c r="N6" s="238">
        <f t="shared" si="0"/>
        <v>44372.05063215</v>
      </c>
    </row>
    <row r="7" spans="1:14" ht="15">
      <c r="A7" s="239" t="s">
        <v>642</v>
      </c>
      <c r="B7" s="233">
        <v>5464.32</v>
      </c>
      <c r="C7" s="234">
        <v>5003.264514019994</v>
      </c>
      <c r="D7" s="234">
        <v>5428.0905562</v>
      </c>
      <c r="E7" s="232">
        <v>5169.5295324</v>
      </c>
      <c r="F7" s="531">
        <v>5244.435113400001</v>
      </c>
      <c r="G7" s="531">
        <v>5048.161231400001</v>
      </c>
      <c r="H7" s="531">
        <v>6280.042561799998</v>
      </c>
      <c r="I7" s="531">
        <v>6368.217130799999</v>
      </c>
      <c r="J7" s="232"/>
      <c r="K7" s="232"/>
      <c r="L7" s="232"/>
      <c r="M7" s="232"/>
      <c r="N7" s="238">
        <f t="shared" si="0"/>
        <v>44006.06064001999</v>
      </c>
    </row>
    <row r="8" spans="1:14" ht="15">
      <c r="A8" s="240" t="s">
        <v>643</v>
      </c>
      <c r="B8" s="233">
        <v>10381.44</v>
      </c>
      <c r="C8" s="234">
        <v>4360.649790699997</v>
      </c>
      <c r="D8" s="234">
        <v>4881.145771699999</v>
      </c>
      <c r="E8" s="232">
        <v>12764.151423500001</v>
      </c>
      <c r="F8" s="531">
        <v>14068.0942251</v>
      </c>
      <c r="G8" s="531">
        <v>12630.6479962</v>
      </c>
      <c r="H8" s="531">
        <v>12224.5975008</v>
      </c>
      <c r="I8" s="531">
        <v>10352.4942067</v>
      </c>
      <c r="J8" s="232"/>
      <c r="K8" s="232"/>
      <c r="L8" s="232"/>
      <c r="M8" s="232"/>
      <c r="N8" s="238">
        <f t="shared" si="0"/>
        <v>81663.2209147</v>
      </c>
    </row>
    <row r="9" spans="1:14" ht="15">
      <c r="A9" s="240" t="s">
        <v>644</v>
      </c>
      <c r="B9" s="233">
        <v>400.14</v>
      </c>
      <c r="C9" s="234">
        <v>553.1221880900001</v>
      </c>
      <c r="D9" s="234">
        <v>612.6524076000001</v>
      </c>
      <c r="E9" s="232">
        <v>769.5318208000001</v>
      </c>
      <c r="F9" s="531">
        <v>855.0550168</v>
      </c>
      <c r="G9" s="531">
        <v>894.5923431</v>
      </c>
      <c r="H9" s="531">
        <v>560.5020225</v>
      </c>
      <c r="I9" s="531">
        <v>715.637516</v>
      </c>
      <c r="J9" s="232"/>
      <c r="K9" s="232"/>
      <c r="L9" s="232"/>
      <c r="M9" s="232"/>
      <c r="N9" s="238">
        <f t="shared" si="0"/>
        <v>5361.23331489</v>
      </c>
    </row>
    <row r="10" spans="1:14" ht="15">
      <c r="A10" s="240" t="s">
        <v>399</v>
      </c>
      <c r="B10" s="233">
        <v>427.04</v>
      </c>
      <c r="C10" s="234">
        <v>340.00881237000016</v>
      </c>
      <c r="D10" s="234">
        <v>355.323419</v>
      </c>
      <c r="E10" s="232">
        <v>9798.8538366</v>
      </c>
      <c r="F10" s="531">
        <v>15930.2215319</v>
      </c>
      <c r="G10" s="531">
        <v>400.339873</v>
      </c>
      <c r="H10" s="531">
        <v>406.9926757</v>
      </c>
      <c r="I10" s="531">
        <v>1296.0008015</v>
      </c>
      <c r="J10" s="232"/>
      <c r="K10" s="232"/>
      <c r="L10" s="232"/>
      <c r="M10" s="232"/>
      <c r="N10" s="238">
        <f t="shared" si="0"/>
        <v>28954.78095007</v>
      </c>
    </row>
    <row r="11" spans="1:14" ht="15">
      <c r="A11" s="240" t="s">
        <v>645</v>
      </c>
      <c r="B11" s="233">
        <v>33.29</v>
      </c>
      <c r="C11" s="234">
        <v>27.98092250000001</v>
      </c>
      <c r="D11" s="234">
        <v>29.627204600000002</v>
      </c>
      <c r="E11" s="232">
        <v>24.542022299999996</v>
      </c>
      <c r="F11" s="531">
        <v>23.2331504</v>
      </c>
      <c r="G11" s="531">
        <v>19.2094678</v>
      </c>
      <c r="H11" s="531">
        <v>18.4442231</v>
      </c>
      <c r="I11" s="531">
        <v>19.1101907</v>
      </c>
      <c r="J11" s="232"/>
      <c r="K11" s="232"/>
      <c r="L11" s="232"/>
      <c r="M11" s="232"/>
      <c r="N11" s="238">
        <f t="shared" si="0"/>
        <v>195.4371814</v>
      </c>
    </row>
    <row r="12" spans="1:14" ht="15">
      <c r="A12" s="239" t="s">
        <v>646</v>
      </c>
      <c r="B12" s="233">
        <v>0</v>
      </c>
      <c r="C12" s="234">
        <v>0</v>
      </c>
      <c r="D12" s="234">
        <v>0.0861759</v>
      </c>
      <c r="E12" s="232">
        <v>0.0031489999999999995</v>
      </c>
      <c r="F12" s="531">
        <v>0</v>
      </c>
      <c r="G12" s="531">
        <v>0</v>
      </c>
      <c r="H12" s="531">
        <v>0</v>
      </c>
      <c r="I12" s="531">
        <v>0.5224222</v>
      </c>
      <c r="J12" s="232"/>
      <c r="K12" s="232"/>
      <c r="L12" s="232"/>
      <c r="M12" s="232"/>
      <c r="N12" s="238">
        <f t="shared" si="0"/>
        <v>0.6117471</v>
      </c>
    </row>
    <row r="13" spans="1:14" ht="15">
      <c r="A13" s="239" t="s">
        <v>647</v>
      </c>
      <c r="B13" s="234">
        <v>0</v>
      </c>
      <c r="C13" s="234">
        <v>0.06337910000000001</v>
      </c>
      <c r="D13" s="234">
        <v>0.13664849999999998</v>
      </c>
      <c r="E13" s="232"/>
      <c r="F13" s="531">
        <v>0</v>
      </c>
      <c r="G13" s="531">
        <v>0</v>
      </c>
      <c r="H13" s="531">
        <v>0</v>
      </c>
      <c r="I13" s="531">
        <v>0.5100036</v>
      </c>
      <c r="J13" s="232"/>
      <c r="K13" s="232"/>
      <c r="L13" s="232"/>
      <c r="M13" s="232"/>
      <c r="N13" s="238">
        <f t="shared" si="0"/>
        <v>0.7100312</v>
      </c>
    </row>
    <row r="14" spans="1:14" ht="15">
      <c r="A14" s="239" t="s">
        <v>648</v>
      </c>
      <c r="B14" s="234">
        <v>0</v>
      </c>
      <c r="C14" s="234">
        <v>0</v>
      </c>
      <c r="D14" s="234">
        <v>0</v>
      </c>
      <c r="E14" s="232">
        <v>0</v>
      </c>
      <c r="F14" s="531">
        <v>0</v>
      </c>
      <c r="G14" s="531">
        <v>0.87321467</v>
      </c>
      <c r="H14" s="531">
        <v>27.03523906</v>
      </c>
      <c r="I14" s="531">
        <v>0.13621702</v>
      </c>
      <c r="J14" s="232"/>
      <c r="K14" s="232"/>
      <c r="L14" s="232"/>
      <c r="M14" s="232"/>
      <c r="N14" s="238">
        <f t="shared" si="0"/>
        <v>28.044670749999998</v>
      </c>
    </row>
    <row r="15" spans="1:14" ht="15">
      <c r="A15" s="239" t="s">
        <v>649</v>
      </c>
      <c r="B15" s="234">
        <v>0</v>
      </c>
      <c r="C15" s="234">
        <v>0</v>
      </c>
      <c r="D15" s="234">
        <v>0</v>
      </c>
      <c r="E15" s="234">
        <v>0</v>
      </c>
      <c r="F15" s="532">
        <v>0</v>
      </c>
      <c r="G15" s="531">
        <v>0</v>
      </c>
      <c r="H15" s="531">
        <v>0</v>
      </c>
      <c r="I15" s="531">
        <v>0</v>
      </c>
      <c r="J15" s="232"/>
      <c r="K15" s="232"/>
      <c r="L15" s="232"/>
      <c r="M15" s="232"/>
      <c r="N15" s="238">
        <f t="shared" si="0"/>
        <v>0</v>
      </c>
    </row>
    <row r="16" spans="1:14" ht="15">
      <c r="A16" s="239" t="s">
        <v>650</v>
      </c>
      <c r="B16" s="234">
        <v>0</v>
      </c>
      <c r="C16" s="234">
        <v>0</v>
      </c>
      <c r="D16" s="234">
        <v>0</v>
      </c>
      <c r="E16" s="234">
        <v>0</v>
      </c>
      <c r="F16" s="530">
        <v>0</v>
      </c>
      <c r="G16" s="530">
        <v>0</v>
      </c>
      <c r="H16" s="531">
        <v>0</v>
      </c>
      <c r="I16" s="531">
        <v>0</v>
      </c>
      <c r="J16" s="232"/>
      <c r="K16" s="232"/>
      <c r="L16" s="232"/>
      <c r="M16" s="232"/>
      <c r="N16" s="238">
        <f t="shared" si="0"/>
        <v>0</v>
      </c>
    </row>
    <row r="17" spans="1:14" ht="15">
      <c r="A17" s="239" t="s">
        <v>651</v>
      </c>
      <c r="B17" s="234">
        <v>4.32</v>
      </c>
      <c r="C17" s="234">
        <v>0.0108219</v>
      </c>
      <c r="D17" s="234">
        <v>7.3853181999999995</v>
      </c>
      <c r="E17" s="234">
        <v>5.6657017</v>
      </c>
      <c r="F17" s="530">
        <v>0.3933135</v>
      </c>
      <c r="G17" s="530">
        <v>14.3084887</v>
      </c>
      <c r="H17" s="531">
        <v>31.4732453</v>
      </c>
      <c r="I17" s="531">
        <v>36.3452234</v>
      </c>
      <c r="J17" s="232"/>
      <c r="K17" s="232"/>
      <c r="L17" s="232"/>
      <c r="M17" s="232"/>
      <c r="N17" s="238">
        <f>SUM(B17:M17)</f>
        <v>99.9021127</v>
      </c>
    </row>
    <row r="18" spans="1:14" ht="15.75" thickBot="1">
      <c r="A18" s="239" t="s">
        <v>654</v>
      </c>
      <c r="B18" s="234">
        <v>502.2123743</v>
      </c>
      <c r="C18" s="234">
        <v>576.6502011599996</v>
      </c>
      <c r="D18" s="234">
        <v>728.7288072999997</v>
      </c>
      <c r="E18" s="234">
        <v>613.5226521</v>
      </c>
      <c r="F18" s="533">
        <v>631.3708428</v>
      </c>
      <c r="G18" s="533">
        <v>646.1498762</v>
      </c>
      <c r="H18" s="533">
        <v>646.3832269</v>
      </c>
      <c r="I18" s="533">
        <v>795.4193746</v>
      </c>
      <c r="J18" s="234"/>
      <c r="K18" s="234"/>
      <c r="L18" s="232"/>
      <c r="M18" s="232"/>
      <c r="N18" s="238">
        <f>SUM(B18:M18)</f>
        <v>5140.43735536</v>
      </c>
    </row>
    <row r="19" spans="1:14" ht="15.75" thickBot="1">
      <c r="A19" s="244" t="s">
        <v>652</v>
      </c>
      <c r="B19" s="245">
        <f aca="true" t="shared" si="1" ref="B19:N19">SUM(B4:B11)+B12+B13+B14+B15+B16+B17+B18</f>
        <v>35261.5523743</v>
      </c>
      <c r="C19" s="245">
        <f t="shared" si="1"/>
        <v>24535.407611989973</v>
      </c>
      <c r="D19" s="245">
        <f t="shared" si="1"/>
        <v>28366.679729299998</v>
      </c>
      <c r="E19" s="245">
        <f t="shared" si="1"/>
        <v>49159.0682392</v>
      </c>
      <c r="F19" s="245">
        <f t="shared" si="1"/>
        <v>57862.19599770001</v>
      </c>
      <c r="G19" s="245">
        <f t="shared" si="1"/>
        <v>34874.59753536999</v>
      </c>
      <c r="H19" s="245">
        <f t="shared" si="1"/>
        <v>37657.065149459995</v>
      </c>
      <c r="I19" s="245">
        <f t="shared" si="1"/>
        <v>38792.20862022</v>
      </c>
      <c r="J19" s="245">
        <f t="shared" si="1"/>
        <v>0</v>
      </c>
      <c r="K19" s="245">
        <f t="shared" si="1"/>
        <v>0</v>
      </c>
      <c r="L19" s="245">
        <f t="shared" si="1"/>
        <v>0</v>
      </c>
      <c r="M19" s="245">
        <f t="shared" si="1"/>
        <v>0</v>
      </c>
      <c r="N19" s="246">
        <f t="shared" si="1"/>
        <v>306508.77525754005</v>
      </c>
    </row>
  </sheetData>
  <sheetProtection/>
  <mergeCells count="1">
    <mergeCell ref="A1:N1"/>
  </mergeCells>
  <printOptions/>
  <pageMargins left="0.25" right="0.25" top="0.75" bottom="0.75" header="0.3" footer="0.3"/>
  <pageSetup horizontalDpi="600" verticalDpi="600" orientation="landscape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112" zoomScaleSheetLayoutView="112" zoomScalePageLayoutView="0" workbookViewId="0" topLeftCell="E6">
      <selection activeCell="AA32" sqref="AA32"/>
    </sheetView>
  </sheetViews>
  <sheetFormatPr defaultColWidth="9.140625" defaultRowHeight="15"/>
  <cols>
    <col min="2" max="2" width="17.57421875" style="0" customWidth="1"/>
    <col min="3" max="20" width="8.28125" style="0" customWidth="1"/>
  </cols>
  <sheetData>
    <row r="1" spans="1:20" s="30" customFormat="1" ht="21">
      <c r="A1" s="922" t="s">
        <v>811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</row>
    <row r="2" spans="1:20" s="30" customFormat="1" ht="23.25" customHeight="1">
      <c r="A2" s="923" t="s">
        <v>277</v>
      </c>
      <c r="B2" s="923" t="s">
        <v>278</v>
      </c>
      <c r="C2" s="924" t="s">
        <v>279</v>
      </c>
      <c r="D2" s="924"/>
      <c r="E2" s="924"/>
      <c r="F2" s="924"/>
      <c r="G2" s="924"/>
      <c r="H2" s="924"/>
      <c r="I2" s="923" t="s">
        <v>280</v>
      </c>
      <c r="J2" s="923"/>
      <c r="K2" s="923"/>
      <c r="L2" s="923"/>
      <c r="M2" s="923"/>
      <c r="N2" s="923"/>
      <c r="O2" s="924" t="s">
        <v>281</v>
      </c>
      <c r="P2" s="924"/>
      <c r="Q2" s="924"/>
      <c r="R2" s="924"/>
      <c r="S2" s="924"/>
      <c r="T2" s="924"/>
    </row>
    <row r="3" spans="1:20" s="30" customFormat="1" ht="21.75" customHeight="1">
      <c r="A3" s="923"/>
      <c r="B3" s="923"/>
      <c r="C3" s="925" t="s">
        <v>282</v>
      </c>
      <c r="D3" s="925"/>
      <c r="E3" s="926" t="s">
        <v>812</v>
      </c>
      <c r="F3" s="926"/>
      <c r="G3" s="927" t="s">
        <v>283</v>
      </c>
      <c r="H3" s="928"/>
      <c r="I3" s="925" t="s">
        <v>282</v>
      </c>
      <c r="J3" s="925"/>
      <c r="K3" s="926" t="s">
        <v>812</v>
      </c>
      <c r="L3" s="926"/>
      <c r="M3" s="927" t="s">
        <v>283</v>
      </c>
      <c r="N3" s="928"/>
      <c r="O3" s="925" t="s">
        <v>282</v>
      </c>
      <c r="P3" s="925"/>
      <c r="Q3" s="926" t="s">
        <v>812</v>
      </c>
      <c r="R3" s="926"/>
      <c r="S3" s="927" t="s">
        <v>283</v>
      </c>
      <c r="T3" s="928"/>
    </row>
    <row r="4" spans="1:20" s="30" customFormat="1" ht="11.25">
      <c r="A4" s="923"/>
      <c r="B4" s="923"/>
      <c r="C4" s="431" t="s">
        <v>284</v>
      </c>
      <c r="D4" s="431" t="s">
        <v>285</v>
      </c>
      <c r="E4" s="432" t="s">
        <v>284</v>
      </c>
      <c r="F4" s="432" t="s">
        <v>285</v>
      </c>
      <c r="G4" s="433" t="s">
        <v>284</v>
      </c>
      <c r="H4" s="433" t="s">
        <v>285</v>
      </c>
      <c r="I4" s="431" t="s">
        <v>284</v>
      </c>
      <c r="J4" s="431" t="s">
        <v>285</v>
      </c>
      <c r="K4" s="432" t="s">
        <v>284</v>
      </c>
      <c r="L4" s="432" t="s">
        <v>285</v>
      </c>
      <c r="M4" s="433" t="s">
        <v>284</v>
      </c>
      <c r="N4" s="433" t="s">
        <v>285</v>
      </c>
      <c r="O4" s="431" t="s">
        <v>284</v>
      </c>
      <c r="P4" s="431" t="s">
        <v>285</v>
      </c>
      <c r="Q4" s="432" t="s">
        <v>284</v>
      </c>
      <c r="R4" s="432" t="s">
        <v>285</v>
      </c>
      <c r="S4" s="433" t="s">
        <v>284</v>
      </c>
      <c r="T4" s="433" t="s">
        <v>285</v>
      </c>
    </row>
    <row r="5" spans="1:20" s="30" customFormat="1" ht="11.25">
      <c r="A5" s="923"/>
      <c r="B5" s="923"/>
      <c r="C5" s="431" t="s">
        <v>286</v>
      </c>
      <c r="D5" s="431" t="s">
        <v>286</v>
      </c>
      <c r="E5" s="432" t="s">
        <v>286</v>
      </c>
      <c r="F5" s="432" t="s">
        <v>286</v>
      </c>
      <c r="G5" s="433" t="s">
        <v>287</v>
      </c>
      <c r="H5" s="433" t="s">
        <v>287</v>
      </c>
      <c r="I5" s="431" t="s">
        <v>286</v>
      </c>
      <c r="J5" s="431" t="s">
        <v>286</v>
      </c>
      <c r="K5" s="432" t="s">
        <v>286</v>
      </c>
      <c r="L5" s="432" t="s">
        <v>286</v>
      </c>
      <c r="M5" s="433" t="s">
        <v>287</v>
      </c>
      <c r="N5" s="433" t="s">
        <v>287</v>
      </c>
      <c r="O5" s="431" t="s">
        <v>286</v>
      </c>
      <c r="P5" s="431" t="s">
        <v>286</v>
      </c>
      <c r="Q5" s="432" t="s">
        <v>286</v>
      </c>
      <c r="R5" s="432" t="s">
        <v>286</v>
      </c>
      <c r="S5" s="433" t="s">
        <v>287</v>
      </c>
      <c r="T5" s="433" t="s">
        <v>287</v>
      </c>
    </row>
    <row r="6" spans="1:20" s="447" customFormat="1" ht="15" customHeight="1">
      <c r="A6" s="434" t="str">
        <f>'[3]Katermujori I 2016'!A8</f>
        <v>Vjetor</v>
      </c>
      <c r="B6" s="434" t="str">
        <f>'[3]Katermujori I 2016'!B8</f>
        <v>01.01.2016 - 31.12.2016</v>
      </c>
      <c r="C6" s="434">
        <f>'[3]Katermujori I 2016'!C8</f>
        <v>100</v>
      </c>
      <c r="D6" s="434">
        <f>'[3]Katermujori I 2016'!D8</f>
        <v>100</v>
      </c>
      <c r="E6" s="434">
        <f>'[3]Katermujori I 2016'!E8</f>
        <v>100</v>
      </c>
      <c r="F6" s="434">
        <f>'[3]Katermujori I 2016'!F8</f>
        <v>100</v>
      </c>
      <c r="G6" s="434">
        <f>'[3]Katermujori I 2016'!G8</f>
        <v>0.07</v>
      </c>
      <c r="H6" s="434">
        <f>'[3]Katermujori I 2016'!H8</f>
        <v>2.07</v>
      </c>
      <c r="I6" s="930"/>
      <c r="J6" s="931"/>
      <c r="K6" s="931"/>
      <c r="L6" s="931"/>
      <c r="M6" s="931"/>
      <c r="N6" s="932"/>
      <c r="O6" s="434">
        <f>'[3]Katermujori I 2016'!S8</f>
        <v>75</v>
      </c>
      <c r="P6" s="434">
        <f>'[3]Katermujori I 2016'!T8</f>
        <v>75</v>
      </c>
      <c r="Q6" s="434">
        <f>'[3]Katermujori I 2016'!U8</f>
        <v>75</v>
      </c>
      <c r="R6" s="434">
        <f>'[3]Katermujori I 2016'!V8</f>
        <v>75</v>
      </c>
      <c r="S6" s="434">
        <f>'[3]Katermujori I 2016'!W8</f>
        <v>7.52</v>
      </c>
      <c r="T6" s="434">
        <f>'[3]Katermujori I 2016'!X8</f>
        <v>0.19</v>
      </c>
    </row>
    <row r="7" spans="1:20" s="30" customFormat="1" ht="15" customHeight="1">
      <c r="A7" s="435" t="str">
        <f>'[3]Katermujori I 2016'!A9</f>
        <v>Janar</v>
      </c>
      <c r="B7" s="435" t="str">
        <f>'[3]Katermujori I 2016'!B9</f>
        <v>01.01.2016 - 31.01.2016</v>
      </c>
      <c r="C7" s="435">
        <f>'[3]Katermujori I 2016'!C9</f>
        <v>100</v>
      </c>
      <c r="D7" s="435">
        <f>'[3]Katermujori I 2016'!D9</f>
        <v>100</v>
      </c>
      <c r="E7" s="435">
        <f>'[3]Katermujori I 2016'!E9</f>
        <v>100</v>
      </c>
      <c r="F7" s="435">
        <f>'[3]Katermujori I 2016'!F9</f>
        <v>100</v>
      </c>
      <c r="G7" s="436">
        <f>'[3]Katermujori I 2016'!G9</f>
        <v>0.01</v>
      </c>
      <c r="H7" s="436">
        <f>'[3]Katermujori I 2016'!H9</f>
        <v>1.73</v>
      </c>
      <c r="I7" s="435">
        <f>'[3]Katermujori I 2016'!K9</f>
        <v>125</v>
      </c>
      <c r="J7" s="435">
        <f>'[3]Katermujori I 2016'!L9</f>
        <v>125</v>
      </c>
      <c r="K7" s="435">
        <f>'[3]Katermujori I 2016'!M9</f>
        <v>125</v>
      </c>
      <c r="L7" s="435">
        <f>'[3]Katermujori I 2016'!N9</f>
        <v>125</v>
      </c>
      <c r="M7" s="436">
        <f>'[3]Katermujori I 2016'!O9</f>
        <v>0.01</v>
      </c>
      <c r="N7" s="436">
        <f>'[3]Katermujori I 2016'!P9</f>
        <v>3.03</v>
      </c>
      <c r="O7" s="435">
        <f>'[3]Katermujori I 2016'!S9</f>
        <v>50</v>
      </c>
      <c r="P7" s="435">
        <f>'[3]Katermujori I 2016'!T9</f>
        <v>50</v>
      </c>
      <c r="Q7" s="435">
        <f>'[3]Katermujori I 2016'!U9</f>
        <v>50</v>
      </c>
      <c r="R7" s="435">
        <f>'[3]Katermujori I 2016'!V9</f>
        <v>50</v>
      </c>
      <c r="S7" s="436">
        <f>'[3]Katermujori I 2016'!W9</f>
        <v>7.37</v>
      </c>
      <c r="T7" s="436">
        <f>'[3]Katermujori I 2016'!X9</f>
        <v>0.08</v>
      </c>
    </row>
    <row r="8" spans="1:20" s="30" customFormat="1" ht="15" customHeight="1">
      <c r="A8" s="435" t="s">
        <v>15</v>
      </c>
      <c r="B8" s="435" t="str">
        <f>'[3]Katermujori I 2016'!B10</f>
        <v>01.02.2016 - 29.02.2016</v>
      </c>
      <c r="C8" s="435">
        <f>'[3]Katermujori I 2016'!C10</f>
        <v>100</v>
      </c>
      <c r="D8" s="435">
        <f>'[3]Katermujori I 2016'!D10</f>
        <v>100</v>
      </c>
      <c r="E8" s="435">
        <f>'[3]Katermujori I 2016'!E10</f>
        <v>100</v>
      </c>
      <c r="F8" s="435">
        <f>'[3]Katermujori I 2016'!F10</f>
        <v>100</v>
      </c>
      <c r="G8" s="436">
        <f>'[3]Katermujori I 2016'!G10</f>
        <v>0.03</v>
      </c>
      <c r="H8" s="436">
        <f>'[3]Katermujori I 2016'!H10</f>
        <v>0.68</v>
      </c>
      <c r="I8" s="435">
        <f>'[3]Katermujori I 2016'!K10</f>
        <v>125</v>
      </c>
      <c r="J8" s="435">
        <f>'[3]Katermujori I 2016'!L10</f>
        <v>125</v>
      </c>
      <c r="K8" s="435">
        <f>'[3]Katermujori I 2016'!M10</f>
        <v>125</v>
      </c>
      <c r="L8" s="435">
        <f>'[3]Katermujori I 2016'!N10</f>
        <v>125</v>
      </c>
      <c r="M8" s="436">
        <f>'[3]Katermujori I 2016'!O10</f>
        <v>0.02</v>
      </c>
      <c r="N8" s="436">
        <f>'[3]Katermujori I 2016'!P10</f>
        <v>0.51</v>
      </c>
      <c r="O8" s="435">
        <f>'[3]Katermujori I 2016'!S10</f>
        <v>50</v>
      </c>
      <c r="P8" s="435">
        <f>'[3]Katermujori I 2016'!T10</f>
        <v>50</v>
      </c>
      <c r="Q8" s="435">
        <f>'[3]Katermujori I 2016'!U10</f>
        <v>50</v>
      </c>
      <c r="R8" s="435">
        <f>'[3]Katermujori I 2016'!V10</f>
        <v>50</v>
      </c>
      <c r="S8" s="436">
        <f>'[3]Katermujori I 2016'!W10</f>
        <v>4.21</v>
      </c>
      <c r="T8" s="436">
        <f>'[3]Katermujori I 2016'!X10</f>
        <v>0.12</v>
      </c>
    </row>
    <row r="9" spans="1:20" s="30" customFormat="1" ht="15" customHeight="1">
      <c r="A9" s="435" t="str">
        <f>'[3]Katermujori I 2016'!A11</f>
        <v>Mars</v>
      </c>
      <c r="B9" s="435" t="str">
        <f>'[3]Katermujori I 2016'!B11</f>
        <v>01.03.2016 - 31.03.2016</v>
      </c>
      <c r="C9" s="435">
        <f>'[3]Katermujori I 2016'!C11</f>
        <v>100</v>
      </c>
      <c r="D9" s="435">
        <f>'[3]Katermujori I 2016'!D11</f>
        <v>100</v>
      </c>
      <c r="E9" s="435">
        <f>'[3]Katermujori I 2016'!E11</f>
        <v>100</v>
      </c>
      <c r="F9" s="435">
        <f>'[3]Katermujori I 2016'!F11</f>
        <v>100</v>
      </c>
      <c r="G9" s="436">
        <f>'[3]Katermujori I 2016'!G11</f>
        <v>0.16</v>
      </c>
      <c r="H9" s="436">
        <f>'[3]Katermujori I 2016'!H11</f>
        <v>0.15</v>
      </c>
      <c r="I9" s="435">
        <f>'[3]Katermujori I 2016'!K11</f>
        <v>125</v>
      </c>
      <c r="J9" s="435">
        <f>'[3]Katermujori I 2016'!L11</f>
        <v>125</v>
      </c>
      <c r="K9" s="435">
        <f>'[3]Katermujori I 2016'!M11</f>
        <v>125</v>
      </c>
      <c r="L9" s="435">
        <f>'[3]Katermujori I 2016'!N11</f>
        <v>125</v>
      </c>
      <c r="M9" s="436">
        <f>'[3]Katermujori I 2016'!O11</f>
        <v>0.19</v>
      </c>
      <c r="N9" s="436">
        <f>'[3]Katermujori I 2016'!P11</f>
        <v>0.03</v>
      </c>
      <c r="O9" s="435">
        <f>'[3]Katermujori I 2016'!S11</f>
        <v>50</v>
      </c>
      <c r="P9" s="435">
        <f>'[3]Katermujori I 2016'!T11</f>
        <v>50</v>
      </c>
      <c r="Q9" s="435">
        <f>'[3]Katermujori I 2016'!U11</f>
        <v>50</v>
      </c>
      <c r="R9" s="435">
        <f>'[3]Katermujori I 2016'!V11</f>
        <v>50</v>
      </c>
      <c r="S9" s="436">
        <f>'[3]Katermujori I 2016'!W11</f>
        <v>11.83</v>
      </c>
      <c r="T9" s="436">
        <f>'[3]Katermujori I 2016'!X11</f>
        <v>0.04</v>
      </c>
    </row>
    <row r="10" spans="1:20" s="30" customFormat="1" ht="15" customHeight="1">
      <c r="A10" s="916" t="s">
        <v>17</v>
      </c>
      <c r="B10" s="435" t="str">
        <f>'[3]Katermujori I 2016'!B12</f>
        <v>01.04.2016 - 08.04.2014</v>
      </c>
      <c r="C10" s="916">
        <f>'[3]Katermujori I 2016'!C12</f>
        <v>100</v>
      </c>
      <c r="D10" s="916">
        <f>'[3]Katermujori I 2016'!D12</f>
        <v>100</v>
      </c>
      <c r="E10" s="916">
        <f>'[3]Katermujori I 2016'!E12</f>
        <v>100</v>
      </c>
      <c r="F10" s="916">
        <f>'[3]Katermujori I 2016'!F12</f>
        <v>100</v>
      </c>
      <c r="G10" s="918">
        <f>'[3]Katermujori I 2016'!G12</f>
        <v>0.18</v>
      </c>
      <c r="H10" s="918">
        <f>'[3]Katermujori I 2016'!H12</f>
        <v>0.17</v>
      </c>
      <c r="I10" s="916">
        <f>'[3]Katermujori I 2016'!K12</f>
        <v>125</v>
      </c>
      <c r="J10" s="435">
        <f>'[3]Katermujori I 2016'!L12</f>
        <v>125</v>
      </c>
      <c r="K10" s="916">
        <f>'[3]Katermujori I 2016'!M12</f>
        <v>125</v>
      </c>
      <c r="L10" s="435">
        <f>'[3]Katermujori I 2016'!N12</f>
        <v>125</v>
      </c>
      <c r="M10" s="918">
        <f>'[3]Katermujori I 2016'!O12</f>
        <v>0.19</v>
      </c>
      <c r="N10" s="436">
        <f>'[3]Katermujori I 2016'!P12</f>
        <v>0.15</v>
      </c>
      <c r="O10" s="916">
        <f>'[3]Katermujori I 2016'!S12</f>
        <v>50</v>
      </c>
      <c r="P10" s="916">
        <f>'[3]Katermujori I 2016'!T12</f>
        <v>50</v>
      </c>
      <c r="Q10" s="916">
        <f>'[3]Katermujori I 2016'!U12</f>
        <v>50</v>
      </c>
      <c r="R10" s="916">
        <f>'[3]Katermujori I 2016'!V12</f>
        <v>50</v>
      </c>
      <c r="S10" s="918">
        <f>'[3]Katermujori I 2016'!W12</f>
        <v>11.11</v>
      </c>
      <c r="T10" s="918">
        <f>'[3]Katermujori I 2016'!X12</f>
        <v>0.03</v>
      </c>
    </row>
    <row r="11" spans="1:20" s="30" customFormat="1" ht="15" customHeight="1">
      <c r="A11" s="914"/>
      <c r="B11" s="435" t="str">
        <f>'[3]Katermujori I 2016'!B13</f>
        <v>08.04.2014 - 12.04.2014</v>
      </c>
      <c r="C11" s="915"/>
      <c r="D11" s="915">
        <f>'[3]Katermujori I 2016'!D13</f>
        <v>0</v>
      </c>
      <c r="E11" s="915">
        <f>'[3]Katermujori I 2016'!E13</f>
        <v>0</v>
      </c>
      <c r="F11" s="915">
        <f>'[3]Katermujori I 2016'!F13</f>
        <v>0</v>
      </c>
      <c r="G11" s="913">
        <f>'[3]Katermujori I 2016'!G13</f>
        <v>0</v>
      </c>
      <c r="H11" s="913">
        <f>'[3]Katermujori I 2016'!H13</f>
        <v>0</v>
      </c>
      <c r="I11" s="914"/>
      <c r="J11" s="916">
        <f>'[3]Katermujori I 2016'!L13</f>
        <v>100</v>
      </c>
      <c r="K11" s="914">
        <f>'[3]Katermujori I 2016'!M13</f>
        <v>0</v>
      </c>
      <c r="L11" s="916">
        <f>'[3]Katermujori I 2016'!N13</f>
        <v>100</v>
      </c>
      <c r="M11" s="912">
        <f>'[3]Katermujori I 2016'!O13</f>
        <v>0</v>
      </c>
      <c r="N11" s="918">
        <f>'[3]Katermujori I 2016'!P13</f>
        <v>0.18</v>
      </c>
      <c r="O11" s="914"/>
      <c r="P11" s="914">
        <f>'[3]Katermujori I 2016'!T13</f>
        <v>0</v>
      </c>
      <c r="Q11" s="914">
        <f>'[3]Katermujori I 2016'!U13</f>
        <v>0</v>
      </c>
      <c r="R11" s="914">
        <f>'[3]Katermujori I 2016'!V13</f>
        <v>0</v>
      </c>
      <c r="S11" s="912">
        <f>'[3]Katermujori I 2016'!W13</f>
        <v>0</v>
      </c>
      <c r="T11" s="912">
        <f>'[3]Katermujori I 2016'!X13</f>
        <v>0</v>
      </c>
    </row>
    <row r="12" spans="1:20" s="30" customFormat="1" ht="15" customHeight="1">
      <c r="A12" s="914"/>
      <c r="B12" s="435" t="str">
        <f>'[3]Katermujori I 2016'!B14</f>
        <v>13.04.2016 - 16.04.2016</v>
      </c>
      <c r="C12" s="919"/>
      <c r="D12" s="920"/>
      <c r="E12" s="920"/>
      <c r="F12" s="920"/>
      <c r="G12" s="920"/>
      <c r="H12" s="921"/>
      <c r="I12" s="915"/>
      <c r="J12" s="915"/>
      <c r="K12" s="915">
        <f>'[3]Katermujori I 2016'!M14</f>
        <v>0</v>
      </c>
      <c r="L12" s="915">
        <f>'[3]Katermujori I 2016'!N14</f>
        <v>0</v>
      </c>
      <c r="M12" s="913">
        <f>'[3]Katermujori I 2016'!O14</f>
        <v>0</v>
      </c>
      <c r="N12" s="913">
        <f>'[3]Katermujori I 2016'!P14</f>
        <v>0</v>
      </c>
      <c r="O12" s="914"/>
      <c r="P12" s="914">
        <f>'[3]Katermujori I 2016'!T14</f>
        <v>0</v>
      </c>
      <c r="Q12" s="914">
        <f>'[3]Katermujori I 2016'!U14</f>
        <v>0</v>
      </c>
      <c r="R12" s="914">
        <f>'[3]Katermujori I 2016'!V14</f>
        <v>0</v>
      </c>
      <c r="S12" s="912">
        <f>'[3]Katermujori I 2016'!W14</f>
        <v>0</v>
      </c>
      <c r="T12" s="912">
        <f>'[3]Katermujori I 2016'!X14</f>
        <v>0</v>
      </c>
    </row>
    <row r="13" spans="1:20" s="30" customFormat="1" ht="15" customHeight="1">
      <c r="A13" s="914"/>
      <c r="B13" s="435" t="str">
        <f>'[3]Katermujori I 2016'!B15</f>
        <v>17.04.2016 - 21.04.2016</v>
      </c>
      <c r="C13" s="916">
        <f>'[3]Katermujori I 2016'!C15</f>
        <v>100</v>
      </c>
      <c r="D13" s="916">
        <f>'[3]Katermujori I 2016'!D15</f>
        <v>100</v>
      </c>
      <c r="E13" s="916">
        <f>'[3]Katermujori I 2016'!E15</f>
        <v>100</v>
      </c>
      <c r="F13" s="916">
        <f>'[3]Katermujori I 2016'!F15</f>
        <v>100</v>
      </c>
      <c r="G13" s="918">
        <f>'[3]Katermujori I 2016'!G15</f>
        <v>0.18</v>
      </c>
      <c r="H13" s="918">
        <f>'[3]Katermujori I 2016'!H15</f>
        <v>0.17</v>
      </c>
      <c r="I13" s="919"/>
      <c r="J13" s="920"/>
      <c r="K13" s="920"/>
      <c r="L13" s="920"/>
      <c r="M13" s="920"/>
      <c r="N13" s="921"/>
      <c r="O13" s="914"/>
      <c r="P13" s="914">
        <f>'[3]Katermujori I 2016'!T15</f>
        <v>0</v>
      </c>
      <c r="Q13" s="914">
        <f>'[3]Katermujori I 2016'!U15</f>
        <v>0</v>
      </c>
      <c r="R13" s="914">
        <f>'[3]Katermujori I 2016'!V15</f>
        <v>0</v>
      </c>
      <c r="S13" s="912">
        <f>'[3]Katermujori I 2016'!W15</f>
        <v>0</v>
      </c>
      <c r="T13" s="912">
        <f>'[3]Katermujori I 2016'!X15</f>
        <v>0</v>
      </c>
    </row>
    <row r="14" spans="1:20" s="30" customFormat="1" ht="15" customHeight="1" thickBot="1">
      <c r="A14" s="917"/>
      <c r="B14" s="437" t="str">
        <f>'[3]Katermujori I 2016'!B16</f>
        <v>21.04.2016 - 30.04.2016</v>
      </c>
      <c r="C14" s="917">
        <f>'[3]Katermujori I 2016'!C16</f>
        <v>0</v>
      </c>
      <c r="D14" s="917">
        <f>'[3]Katermujori I 2016'!D16</f>
        <v>0</v>
      </c>
      <c r="E14" s="917">
        <f>'[3]Katermujori I 2016'!E16</f>
        <v>0</v>
      </c>
      <c r="F14" s="917">
        <f>'[3]Katermujori I 2016'!F16</f>
        <v>0</v>
      </c>
      <c r="G14" s="929">
        <f>'[3]Katermujori I 2016'!G16</f>
        <v>0</v>
      </c>
      <c r="H14" s="929">
        <f>'[3]Katermujori I 2016'!H16</f>
        <v>0</v>
      </c>
      <c r="I14" s="437">
        <f>'[3]Katermujori I 2016'!K16</f>
        <v>125</v>
      </c>
      <c r="J14" s="437">
        <f>'[3]Katermujori I 2016'!L16</f>
        <v>125</v>
      </c>
      <c r="K14" s="437">
        <f>'[3]Katermujori I 2016'!M16</f>
        <v>125</v>
      </c>
      <c r="L14" s="437">
        <f>'[3]Katermujori I 2016'!N16</f>
        <v>125</v>
      </c>
      <c r="M14" s="438">
        <f>'[3]Katermujori I 2016'!O16</f>
        <v>0.19</v>
      </c>
      <c r="N14" s="438">
        <f>'[3]Katermujori I 2016'!P16</f>
        <v>0.15</v>
      </c>
      <c r="O14" s="917"/>
      <c r="P14" s="917">
        <f>'[3]Katermujori I 2016'!T16</f>
        <v>0</v>
      </c>
      <c r="Q14" s="917">
        <f>'[3]Katermujori I 2016'!U16</f>
        <v>0</v>
      </c>
      <c r="R14" s="917">
        <f>'[3]Katermujori I 2016'!V16</f>
        <v>0</v>
      </c>
      <c r="S14" s="929">
        <f>'[3]Katermujori I 2016'!W16</f>
        <v>0</v>
      </c>
      <c r="T14" s="929">
        <f>'[3]Katermujori I 2016'!X16</f>
        <v>0</v>
      </c>
    </row>
    <row r="15" spans="1:20" s="30" customFormat="1" ht="15" customHeight="1" thickTop="1">
      <c r="A15" s="914" t="str">
        <f>'[3]Katermujori II 2016'!A8</f>
        <v>Maj</v>
      </c>
      <c r="B15" s="439" t="str">
        <f>'[3]Katermujori II 2016'!B8</f>
        <v>01.05.2016 - 03.05.2016</v>
      </c>
      <c r="C15" s="914">
        <f>'[3]Katermujori II 2016'!C8</f>
        <v>100</v>
      </c>
      <c r="D15" s="914">
        <f>'[3]Katermujori II 2016'!D8</f>
        <v>100</v>
      </c>
      <c r="E15" s="914">
        <f>'[3]Katermujori II 2016'!E8</f>
        <v>100</v>
      </c>
      <c r="F15" s="914">
        <f>'[3]Katermujori II 2016'!F8</f>
        <v>100</v>
      </c>
      <c r="G15" s="912">
        <f>'[3]Katermujori II 2016'!G8</f>
        <v>0.06</v>
      </c>
      <c r="H15" s="912">
        <f>'[3]Katermujori II 2016'!H8</f>
        <v>0.15</v>
      </c>
      <c r="I15" s="914">
        <f>'[3]Katermujori II 2016'!K8</f>
        <v>105</v>
      </c>
      <c r="J15" s="440">
        <f>'[3]Katermujori II 2016'!L8</f>
        <v>105</v>
      </c>
      <c r="K15" s="914">
        <f>'[3]Katermujori II 2016'!M8</f>
        <v>105</v>
      </c>
      <c r="L15" s="440">
        <f>'[3]Katermujori II 2016'!N8</f>
        <v>105</v>
      </c>
      <c r="M15" s="912">
        <f>'[3]Katermujori II 2016'!O8</f>
        <v>0.03</v>
      </c>
      <c r="N15" s="441">
        <f>'[3]Katermujori II 2016'!P8</f>
        <v>0.14</v>
      </c>
      <c r="O15" s="914">
        <f>'[3]Katermujori II 2016'!S8</f>
        <v>50</v>
      </c>
      <c r="P15" s="914">
        <f>'[3]Katermujori II 2016'!T8</f>
        <v>50</v>
      </c>
      <c r="Q15" s="914">
        <f>'[3]Katermujori II 2016'!U8</f>
        <v>50</v>
      </c>
      <c r="R15" s="914">
        <f>'[3]Katermujori II 2016'!V8</f>
        <v>50</v>
      </c>
      <c r="S15" s="912">
        <f>'[3]Katermujori II 2016'!W8</f>
        <v>7.67</v>
      </c>
      <c r="T15" s="912">
        <f>'[3]Katermujori II 2016'!X8</f>
        <v>0.01</v>
      </c>
    </row>
    <row r="16" spans="1:20" s="30" customFormat="1" ht="15" customHeight="1">
      <c r="A16" s="914"/>
      <c r="B16" s="442" t="str">
        <f>'[3]Katermujori II 2016'!B9</f>
        <v>04.05.2016 - 24.05.2016</v>
      </c>
      <c r="C16" s="914"/>
      <c r="D16" s="914">
        <f>'[3]Katermujori II 2016'!D9</f>
        <v>0</v>
      </c>
      <c r="E16" s="914">
        <f>'[3]Katermujori II 2016'!E9</f>
        <v>0</v>
      </c>
      <c r="F16" s="914">
        <f>'[3]Katermujori II 2016'!F9</f>
        <v>0</v>
      </c>
      <c r="G16" s="912">
        <f>'[3]Katermujori II 2016'!G9</f>
        <v>0</v>
      </c>
      <c r="H16" s="912">
        <f>'[3]Katermujori II 2016'!H9</f>
        <v>0</v>
      </c>
      <c r="I16" s="914"/>
      <c r="J16" s="435">
        <f>'[3]Katermujori II 2016'!L9</f>
        <v>75</v>
      </c>
      <c r="K16" s="914"/>
      <c r="L16" s="435">
        <f>'[3]Katermujori II 2016'!N9</f>
        <v>75</v>
      </c>
      <c r="M16" s="912"/>
      <c r="N16" s="436">
        <f>'[3]Katermujori II 2016'!P9</f>
        <v>0.23</v>
      </c>
      <c r="O16" s="914"/>
      <c r="P16" s="914">
        <f>'[3]Katermujori II 2016'!T9</f>
        <v>0</v>
      </c>
      <c r="Q16" s="914">
        <f>'[3]Katermujori II 2016'!U9</f>
        <v>0</v>
      </c>
      <c r="R16" s="914">
        <f>'[3]Katermujori II 2016'!V9</f>
        <v>0</v>
      </c>
      <c r="S16" s="912">
        <f>'[3]Katermujori II 2016'!W9</f>
        <v>0</v>
      </c>
      <c r="T16" s="912">
        <f>'[3]Katermujori II 2016'!X9</f>
        <v>0</v>
      </c>
    </row>
    <row r="17" spans="1:20" s="30" customFormat="1" ht="15" customHeight="1">
      <c r="A17" s="915"/>
      <c r="B17" s="442" t="str">
        <f>'[3]Katermujori II 2016'!B10</f>
        <v>25.05.2016 - 31.05.2016</v>
      </c>
      <c r="C17" s="915"/>
      <c r="D17" s="915">
        <f>'[3]Katermujori II 2016'!D10</f>
        <v>0</v>
      </c>
      <c r="E17" s="915">
        <f>'[3]Katermujori II 2016'!E10</f>
        <v>0</v>
      </c>
      <c r="F17" s="915">
        <f>'[3]Katermujori II 2016'!F10</f>
        <v>0</v>
      </c>
      <c r="G17" s="913">
        <f>'[3]Katermujori II 2016'!G10</f>
        <v>0</v>
      </c>
      <c r="H17" s="913">
        <f>'[3]Katermujori II 2016'!H10</f>
        <v>0</v>
      </c>
      <c r="I17" s="915"/>
      <c r="J17" s="435">
        <f>'[3]Katermujori II 2016'!L10</f>
        <v>105</v>
      </c>
      <c r="K17" s="915"/>
      <c r="L17" s="435">
        <f>'[3]Katermujori II 2016'!N10</f>
        <v>105</v>
      </c>
      <c r="M17" s="913"/>
      <c r="N17" s="436">
        <f>'[3]Katermujori II 2016'!P10</f>
        <v>0.14</v>
      </c>
      <c r="O17" s="915"/>
      <c r="P17" s="915">
        <f>'[3]Katermujori II 2016'!T10</f>
        <v>0</v>
      </c>
      <c r="Q17" s="915">
        <f>'[3]Katermujori II 2016'!U10</f>
        <v>0</v>
      </c>
      <c r="R17" s="915">
        <f>'[3]Katermujori II 2016'!V10</f>
        <v>0</v>
      </c>
      <c r="S17" s="913">
        <f>'[3]Katermujori II 2016'!W10</f>
        <v>0</v>
      </c>
      <c r="T17" s="913">
        <f>'[3]Katermujori II 2016'!X10</f>
        <v>0</v>
      </c>
    </row>
    <row r="18" spans="1:20" s="30" customFormat="1" ht="15" customHeight="1">
      <c r="A18" s="435" t="str">
        <f>'[3]Katermujori II 2016'!A11</f>
        <v>Qershor</v>
      </c>
      <c r="B18" s="435" t="str">
        <f>'[3]Katermujori II 2016'!B11</f>
        <v>01.06.2016 - 30.06.2016</v>
      </c>
      <c r="C18" s="435">
        <f>'[3]Katermujori II 2016'!C11</f>
        <v>100</v>
      </c>
      <c r="D18" s="435">
        <f>'[3]Katermujori II 2016'!D11</f>
        <v>100</v>
      </c>
      <c r="E18" s="435">
        <f>'[3]Katermujori II 2016'!E11</f>
        <v>100</v>
      </c>
      <c r="F18" s="435">
        <f>'[3]Katermujori II 2016'!F11</f>
        <v>100</v>
      </c>
      <c r="G18" s="436">
        <f>'[3]Katermujori II 2016'!G11</f>
        <v>0.05</v>
      </c>
      <c r="H18" s="436">
        <f>'[3]Katermujori II 2016'!H11</f>
        <v>0.11</v>
      </c>
      <c r="I18" s="435">
        <f>'[3]Katermujori II 2016'!K11</f>
        <v>105</v>
      </c>
      <c r="J18" s="435">
        <f>'[3]Katermujori II 2016'!L11</f>
        <v>105</v>
      </c>
      <c r="K18" s="435">
        <f>'[3]Katermujori II 2016'!M11</f>
        <v>105</v>
      </c>
      <c r="L18" s="435">
        <f>'[3]Katermujori II 2016'!N11</f>
        <v>105</v>
      </c>
      <c r="M18" s="436">
        <f>'[3]Katermujori II 2016'!O11</f>
        <v>0.15</v>
      </c>
      <c r="N18" s="436">
        <f>'[3]Katermujori II 2016'!P11</f>
        <v>0.25</v>
      </c>
      <c r="O18" s="435">
        <f>'[3]Katermujori II 2016'!S11</f>
        <v>50</v>
      </c>
      <c r="P18" s="435">
        <f>'[3]Katermujori II 2016'!T11</f>
        <v>50</v>
      </c>
      <c r="Q18" s="435">
        <f>'[3]Katermujori II 2016'!U11</f>
        <v>50</v>
      </c>
      <c r="R18" s="435"/>
      <c r="S18" s="436">
        <f>'[3]Katermujori II 2016'!W11</f>
        <v>6.15</v>
      </c>
      <c r="T18" s="443">
        <f>'[3]Katermujori II 2016'!X11</f>
        <v>0</v>
      </c>
    </row>
    <row r="19" spans="1:20" s="30" customFormat="1" ht="15" customHeight="1">
      <c r="A19" s="435" t="str">
        <f>'[3]Katermujori II 2016'!A12</f>
        <v>Korrik</v>
      </c>
      <c r="B19" s="435" t="str">
        <f>'[3]Katermujori II 2016'!B12</f>
        <v>01.07.2016 - 31.07.2016</v>
      </c>
      <c r="C19" s="435">
        <f>'[3]Katermujori II 2016'!C12</f>
        <v>100</v>
      </c>
      <c r="D19" s="435">
        <f>'[3]Katermujori II 2016'!D12</f>
        <v>100</v>
      </c>
      <c r="E19" s="435">
        <f>'[3]Katermujori II 2016'!E12</f>
        <v>100</v>
      </c>
      <c r="F19" s="435">
        <f>'[3]Katermujori II 2016'!F12</f>
        <v>100</v>
      </c>
      <c r="G19" s="436">
        <f>'[3]Katermujori II 2016'!G12</f>
        <v>0.06</v>
      </c>
      <c r="H19" s="436">
        <f>'[3]Katermujori II 2016'!H12</f>
        <v>0.17</v>
      </c>
      <c r="I19" s="435">
        <f>'[3]Katermujori II 2016'!K12</f>
        <v>105</v>
      </c>
      <c r="J19" s="435">
        <f>'[3]Katermujori II 2016'!L12</f>
        <v>105</v>
      </c>
      <c r="K19" s="435">
        <f>'[3]Katermujori II 2016'!M12</f>
        <v>105</v>
      </c>
      <c r="L19" s="435">
        <f>'[3]Katermujori II 2016'!N12</f>
        <v>105</v>
      </c>
      <c r="M19" s="436">
        <f>'[3]Katermujori II 2016'!O12</f>
        <v>0.01</v>
      </c>
      <c r="N19" s="436">
        <f>'[3]Katermujori II 2016'!P12</f>
        <v>0.13</v>
      </c>
      <c r="O19" s="435">
        <f>'[3]Katermujori II 2016'!S12</f>
        <v>50</v>
      </c>
      <c r="P19" s="435">
        <f>'[3]Katermujori II 2016'!T12</f>
        <v>50</v>
      </c>
      <c r="Q19" s="435">
        <f>'[3]Katermujori II 2016'!U12</f>
        <v>50</v>
      </c>
      <c r="R19" s="435">
        <f>'[3]Katermujori II 2016'!V12</f>
        <v>50</v>
      </c>
      <c r="S19" s="436">
        <f>'[3]Katermujori II 2016'!W12</f>
        <v>5.61</v>
      </c>
      <c r="T19" s="443">
        <f>'[3]Katermujori II 2016'!X12</f>
        <v>0.09</v>
      </c>
    </row>
    <row r="20" spans="1:20" s="30" customFormat="1" ht="15" customHeight="1" thickBot="1">
      <c r="A20" s="437" t="str">
        <f>'[3]Katermujori II 2016'!A13</f>
        <v>Gusht</v>
      </c>
      <c r="B20" s="437" t="str">
        <f>'[3]Katermujori II 2016'!B13</f>
        <v>01.08.2016 - 31.08.2016</v>
      </c>
      <c r="C20" s="437">
        <f>'[3]Katermujori II 2016'!C13</f>
        <v>100</v>
      </c>
      <c r="D20" s="437">
        <f>'[3]Katermujori II 2016'!D13</f>
        <v>100</v>
      </c>
      <c r="E20" s="437">
        <f>'[3]Katermujori II 2016'!E13</f>
        <v>100</v>
      </c>
      <c r="F20" s="437">
        <f>'[3]Katermujori II 2016'!F13</f>
        <v>100</v>
      </c>
      <c r="G20" s="438">
        <f>'[3]Katermujori II 2016'!G13</f>
        <v>0.03</v>
      </c>
      <c r="H20" s="438">
        <f>'[3]Katermujori II 2016'!H13</f>
        <v>1.11</v>
      </c>
      <c r="I20" s="437">
        <f>'[3]Katermujori II 2016'!K13</f>
        <v>105</v>
      </c>
      <c r="J20" s="437">
        <f>'[3]Katermujori II 2016'!L13</f>
        <v>105</v>
      </c>
      <c r="K20" s="437">
        <f>'[3]Katermujori II 2016'!M13</f>
        <v>105</v>
      </c>
      <c r="L20" s="437">
        <f>'[3]Katermujori II 2016'!N13</f>
        <v>105</v>
      </c>
      <c r="M20" s="438">
        <f>'[3]Katermujori II 2016'!O13</f>
        <v>0.05</v>
      </c>
      <c r="N20" s="438">
        <f>'[3]Katermujori II 2016'!P13</f>
        <v>1.25</v>
      </c>
      <c r="O20" s="437">
        <f>'[3]Katermujori II 2016'!S13</f>
        <v>50</v>
      </c>
      <c r="P20" s="437">
        <f>'[3]Katermujori II 2016'!T13</f>
        <v>50</v>
      </c>
      <c r="Q20" s="437">
        <f>'[3]Katermujori II 2016'!U13</f>
        <v>50</v>
      </c>
      <c r="R20" s="437">
        <f>'[3]Katermujori II 2016'!V13</f>
        <v>50</v>
      </c>
      <c r="S20" s="438">
        <f>'[3]Katermujori II 2016'!W13</f>
        <v>4.05</v>
      </c>
      <c r="T20" s="444">
        <f>'[3]Katermujori II 2016'!X13</f>
        <v>0.02</v>
      </c>
    </row>
    <row r="21" spans="1:20" s="30" customFormat="1" ht="15" customHeight="1" thickTop="1">
      <c r="A21" s="440"/>
      <c r="B21" s="440"/>
      <c r="C21" s="440"/>
      <c r="D21" s="440"/>
      <c r="E21" s="440"/>
      <c r="F21" s="440"/>
      <c r="G21" s="441"/>
      <c r="H21" s="441"/>
      <c r="I21" s="440"/>
      <c r="J21" s="440"/>
      <c r="K21" s="440"/>
      <c r="L21" s="440"/>
      <c r="M21" s="441"/>
      <c r="N21" s="441"/>
      <c r="O21" s="440"/>
      <c r="P21" s="440"/>
      <c r="Q21" s="440"/>
      <c r="R21" s="440"/>
      <c r="S21" s="441"/>
      <c r="T21" s="441"/>
    </row>
    <row r="22" spans="1:20" s="30" customFormat="1" ht="15" customHeight="1">
      <c r="A22" s="445"/>
      <c r="B22" s="435"/>
      <c r="C22" s="435"/>
      <c r="D22" s="435"/>
      <c r="E22" s="435"/>
      <c r="F22" s="435"/>
      <c r="G22" s="436"/>
      <c r="H22" s="436"/>
      <c r="I22" s="435"/>
      <c r="J22" s="435"/>
      <c r="K22" s="435"/>
      <c r="L22" s="435"/>
      <c r="M22" s="436"/>
      <c r="N22" s="436"/>
      <c r="O22" s="435"/>
      <c r="P22" s="435"/>
      <c r="Q22" s="435"/>
      <c r="R22" s="435"/>
      <c r="S22" s="436"/>
      <c r="T22" s="436"/>
    </row>
    <row r="23" spans="1:20" s="30" customFormat="1" ht="15" customHeight="1">
      <c r="A23" s="445"/>
      <c r="B23" s="435"/>
      <c r="C23" s="435"/>
      <c r="D23" s="435"/>
      <c r="E23" s="435"/>
      <c r="F23" s="435"/>
      <c r="G23" s="436"/>
      <c r="H23" s="436"/>
      <c r="I23" s="435"/>
      <c r="J23" s="435"/>
      <c r="K23" s="435"/>
      <c r="L23" s="435"/>
      <c r="M23" s="436"/>
      <c r="N23" s="436"/>
      <c r="O23" s="435"/>
      <c r="P23" s="435"/>
      <c r="Q23" s="435"/>
      <c r="R23" s="435"/>
      <c r="S23" s="436"/>
      <c r="T23" s="436"/>
    </row>
    <row r="24" spans="1:20" s="30" customFormat="1" ht="15" customHeight="1">
      <c r="A24" s="445"/>
      <c r="B24" s="435"/>
      <c r="C24" s="435"/>
      <c r="D24" s="435"/>
      <c r="E24" s="435"/>
      <c r="F24" s="435"/>
      <c r="G24" s="436"/>
      <c r="H24" s="436"/>
      <c r="I24" s="435"/>
      <c r="J24" s="435"/>
      <c r="K24" s="435"/>
      <c r="L24" s="435"/>
      <c r="M24" s="436"/>
      <c r="N24" s="436"/>
      <c r="O24" s="435"/>
      <c r="P24" s="435"/>
      <c r="Q24" s="435"/>
      <c r="R24" s="435"/>
      <c r="S24" s="436"/>
      <c r="T24" s="436"/>
    </row>
    <row r="25" spans="1:20" s="30" customFormat="1" ht="15" customHeight="1">
      <c r="A25" s="445"/>
      <c r="B25" s="435"/>
      <c r="C25" s="435"/>
      <c r="D25" s="435"/>
      <c r="E25" s="435"/>
      <c r="F25" s="435"/>
      <c r="G25" s="436"/>
      <c r="H25" s="436"/>
      <c r="I25" s="435"/>
      <c r="J25" s="435"/>
      <c r="K25" s="435"/>
      <c r="L25" s="435"/>
      <c r="M25" s="436"/>
      <c r="N25" s="436"/>
      <c r="O25" s="435"/>
      <c r="P25" s="435"/>
      <c r="Q25" s="435"/>
      <c r="R25" s="435"/>
      <c r="S25" s="436"/>
      <c r="T25" s="436"/>
    </row>
    <row r="26" spans="1:20" s="30" customFormat="1" ht="15" customHeight="1">
      <c r="A26" s="446"/>
      <c r="B26" s="435"/>
      <c r="C26" s="435"/>
      <c r="D26" s="435"/>
      <c r="E26" s="435"/>
      <c r="F26" s="435"/>
      <c r="G26" s="436"/>
      <c r="H26" s="436"/>
      <c r="I26" s="435"/>
      <c r="J26" s="435"/>
      <c r="K26" s="435"/>
      <c r="L26" s="435"/>
      <c r="M26" s="436"/>
      <c r="N26" s="436"/>
      <c r="O26" s="435"/>
      <c r="P26" s="435"/>
      <c r="Q26" s="435"/>
      <c r="R26" s="435"/>
      <c r="S26" s="436"/>
      <c r="T26" s="436"/>
    </row>
    <row r="27" spans="1:20" s="30" customFormat="1" ht="15" customHeight="1">
      <c r="A27" s="446"/>
      <c r="B27" s="435"/>
      <c r="C27" s="435"/>
      <c r="D27" s="435"/>
      <c r="E27" s="435"/>
      <c r="F27" s="435"/>
      <c r="G27" s="436"/>
      <c r="H27" s="436"/>
      <c r="I27" s="435"/>
      <c r="J27" s="435"/>
      <c r="K27" s="435"/>
      <c r="L27" s="435"/>
      <c r="M27" s="436"/>
      <c r="N27" s="436"/>
      <c r="O27" s="435"/>
      <c r="P27" s="435"/>
      <c r="Q27" s="435"/>
      <c r="R27" s="435"/>
      <c r="S27" s="436"/>
      <c r="T27" s="436"/>
    </row>
    <row r="28" spans="1:20" s="30" customFormat="1" ht="15" customHeight="1">
      <c r="A28" s="446"/>
      <c r="B28" s="435"/>
      <c r="C28" s="435"/>
      <c r="D28" s="435"/>
      <c r="E28" s="435"/>
      <c r="F28" s="435"/>
      <c r="G28" s="436"/>
      <c r="H28" s="436"/>
      <c r="I28" s="435"/>
      <c r="J28" s="435"/>
      <c r="K28" s="435"/>
      <c r="L28" s="435"/>
      <c r="M28" s="436"/>
      <c r="N28" s="436"/>
      <c r="O28" s="435"/>
      <c r="P28" s="435"/>
      <c r="Q28" s="435"/>
      <c r="R28" s="435"/>
      <c r="S28" s="436"/>
      <c r="T28" s="436"/>
    </row>
  </sheetData>
  <sheetProtection/>
  <mergeCells count="59">
    <mergeCell ref="Q3:R3"/>
    <mergeCell ref="S3:T3"/>
    <mergeCell ref="R10:R14"/>
    <mergeCell ref="S10:S14"/>
    <mergeCell ref="T10:T14"/>
    <mergeCell ref="F13:F14"/>
    <mergeCell ref="G13:G14"/>
    <mergeCell ref="I6:N6"/>
    <mergeCell ref="Q10:Q14"/>
    <mergeCell ref="M10:M12"/>
    <mergeCell ref="O10:O14"/>
    <mergeCell ref="H13:H14"/>
    <mergeCell ref="I13:N13"/>
    <mergeCell ref="J11:J12"/>
    <mergeCell ref="L11:L12"/>
    <mergeCell ref="F10:F11"/>
    <mergeCell ref="N11:N12"/>
    <mergeCell ref="P10:P14"/>
    <mergeCell ref="K10:K12"/>
    <mergeCell ref="C13:C14"/>
    <mergeCell ref="D13:D14"/>
    <mergeCell ref="A1:T1"/>
    <mergeCell ref="A2:A5"/>
    <mergeCell ref="B2:B5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G10:G11"/>
    <mergeCell ref="G15:G17"/>
    <mergeCell ref="H15:H17"/>
    <mergeCell ref="I15:I17"/>
    <mergeCell ref="A10:A14"/>
    <mergeCell ref="H10:H11"/>
    <mergeCell ref="I10:I12"/>
    <mergeCell ref="C12:H12"/>
    <mergeCell ref="A15:A17"/>
    <mergeCell ref="C15:C17"/>
    <mergeCell ref="D15:D17"/>
    <mergeCell ref="E15:E17"/>
    <mergeCell ref="F15:F17"/>
    <mergeCell ref="E13:E14"/>
    <mergeCell ref="C10:C11"/>
    <mergeCell ref="D10:D11"/>
    <mergeCell ref="E10:E11"/>
    <mergeCell ref="S15:S17"/>
    <mergeCell ref="T15:T17"/>
    <mergeCell ref="K15:K17"/>
    <mergeCell ref="M15:M17"/>
    <mergeCell ref="O15:O17"/>
    <mergeCell ref="P15:P17"/>
    <mergeCell ref="Q15:Q17"/>
    <mergeCell ref="R15:R17"/>
  </mergeCells>
  <printOptions/>
  <pageMargins left="0.25" right="0.25" top="0.75" bottom="0.75" header="0.3" footer="0.3"/>
  <pageSetup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1"/>
  <sheetViews>
    <sheetView view="pageBreakPreview" zoomScale="98" zoomScaleSheetLayoutView="98" zoomScalePageLayoutView="0" workbookViewId="0" topLeftCell="I18">
      <selection activeCell="N54" sqref="N54"/>
    </sheetView>
  </sheetViews>
  <sheetFormatPr defaultColWidth="9.140625" defaultRowHeight="15"/>
  <cols>
    <col min="1" max="1" width="8.28125" style="596" bestFit="1" customWidth="1"/>
    <col min="2" max="2" width="4.421875" style="596" bestFit="1" customWidth="1"/>
    <col min="3" max="10" width="9.421875" style="648" bestFit="1" customWidth="1"/>
    <col min="11" max="11" width="12.8515625" style="648" bestFit="1" customWidth="1"/>
    <col min="12" max="12" width="12.421875" style="648" bestFit="1" customWidth="1"/>
    <col min="13" max="13" width="10.7109375" style="648" bestFit="1" customWidth="1"/>
    <col min="14" max="14" width="9.421875" style="648" bestFit="1" customWidth="1"/>
    <col min="15" max="15" width="13.00390625" style="648" bestFit="1" customWidth="1"/>
    <col min="16" max="16" width="9.421875" style="648" bestFit="1" customWidth="1"/>
    <col min="17" max="17" width="13.421875" style="648" bestFit="1" customWidth="1"/>
    <col min="18" max="18" width="9.421875" style="648" bestFit="1" customWidth="1"/>
    <col min="19" max="19" width="9.421875" style="596" bestFit="1" customWidth="1"/>
    <col min="20" max="20" width="10.140625" style="596" bestFit="1" customWidth="1"/>
    <col min="21" max="21" width="7.7109375" style="596" bestFit="1" customWidth="1"/>
    <col min="22" max="22" width="8.140625" style="596" bestFit="1" customWidth="1"/>
    <col min="23" max="23" width="9.421875" style="596" bestFit="1" customWidth="1"/>
    <col min="24" max="24" width="7.7109375" style="596" bestFit="1" customWidth="1"/>
    <col min="25" max="25" width="7.57421875" style="596" bestFit="1" customWidth="1"/>
    <col min="26" max="26" width="9.421875" style="596" bestFit="1" customWidth="1"/>
    <col min="27" max="27" width="8.421875" style="596" bestFit="1" customWidth="1"/>
    <col min="28" max="28" width="7.28125" style="596" bestFit="1" customWidth="1"/>
    <col min="29" max="29" width="9.421875" style="596" bestFit="1" customWidth="1"/>
    <col min="30" max="30" width="7.7109375" style="596" bestFit="1" customWidth="1"/>
    <col min="31" max="31" width="7.28125" style="596" bestFit="1" customWidth="1"/>
    <col min="32" max="32" width="9.421875" style="596" bestFit="1" customWidth="1"/>
    <col min="33" max="16384" width="9.140625" style="596" customWidth="1"/>
  </cols>
  <sheetData>
    <row r="1" spans="1:27" ht="12.75" thickBot="1">
      <c r="A1" s="933" t="s">
        <v>655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594"/>
      <c r="T1" s="595"/>
      <c r="V1" s="939" t="s">
        <v>828</v>
      </c>
      <c r="W1" s="938"/>
      <c r="X1" s="938"/>
      <c r="Y1" s="938"/>
      <c r="Z1" s="938"/>
      <c r="AA1" s="940"/>
    </row>
    <row r="2" spans="1:27" ht="23.25" customHeight="1">
      <c r="A2" s="935" t="s">
        <v>656</v>
      </c>
      <c r="B2" s="597" t="s">
        <v>657</v>
      </c>
      <c r="C2" s="627" t="s">
        <v>658</v>
      </c>
      <c r="D2" s="784" t="s">
        <v>659</v>
      </c>
      <c r="E2" s="785" t="s">
        <v>660</v>
      </c>
      <c r="F2" s="786" t="s">
        <v>659</v>
      </c>
      <c r="G2" s="787" t="s">
        <v>813</v>
      </c>
      <c r="H2" s="788" t="s">
        <v>659</v>
      </c>
      <c r="I2" s="789" t="s">
        <v>661</v>
      </c>
      <c r="J2" s="784" t="s">
        <v>659</v>
      </c>
      <c r="K2" s="785" t="s">
        <v>662</v>
      </c>
      <c r="L2" s="786" t="s">
        <v>659</v>
      </c>
      <c r="M2" s="789" t="s">
        <v>663</v>
      </c>
      <c r="N2" s="784" t="s">
        <v>659</v>
      </c>
      <c r="O2" s="785" t="s">
        <v>664</v>
      </c>
      <c r="P2" s="790" t="s">
        <v>665</v>
      </c>
      <c r="Q2" s="791" t="s">
        <v>659</v>
      </c>
      <c r="R2" s="785" t="s">
        <v>666</v>
      </c>
      <c r="S2" s="792" t="s">
        <v>659</v>
      </c>
      <c r="T2" s="793" t="s">
        <v>667</v>
      </c>
      <c r="U2" s="794"/>
      <c r="V2" s="941" t="s">
        <v>656</v>
      </c>
      <c r="W2" s="942"/>
      <c r="X2" s="947" t="s">
        <v>390</v>
      </c>
      <c r="Y2" s="948"/>
      <c r="Z2" s="951" t="s">
        <v>829</v>
      </c>
      <c r="AA2" s="952"/>
    </row>
    <row r="3" spans="1:27" ht="23.25" customHeight="1">
      <c r="A3" s="936"/>
      <c r="B3" s="599" t="s">
        <v>668</v>
      </c>
      <c r="C3" s="789" t="s">
        <v>659</v>
      </c>
      <c r="D3" s="795" t="s">
        <v>658</v>
      </c>
      <c r="E3" s="785" t="s">
        <v>659</v>
      </c>
      <c r="F3" s="796" t="s">
        <v>660</v>
      </c>
      <c r="G3" s="787" t="s">
        <v>659</v>
      </c>
      <c r="H3" s="797" t="s">
        <v>389</v>
      </c>
      <c r="I3" s="789" t="s">
        <v>659</v>
      </c>
      <c r="J3" s="795" t="s">
        <v>661</v>
      </c>
      <c r="K3" s="785" t="s">
        <v>659</v>
      </c>
      <c r="L3" s="796" t="s">
        <v>669</v>
      </c>
      <c r="M3" s="789" t="s">
        <v>659</v>
      </c>
      <c r="N3" s="795" t="s">
        <v>670</v>
      </c>
      <c r="O3" s="785" t="s">
        <v>659</v>
      </c>
      <c r="P3" s="790" t="s">
        <v>659</v>
      </c>
      <c r="Q3" s="798" t="s">
        <v>665</v>
      </c>
      <c r="R3" s="785" t="s">
        <v>659</v>
      </c>
      <c r="S3" s="796" t="s">
        <v>666</v>
      </c>
      <c r="T3" s="799" t="s">
        <v>659</v>
      </c>
      <c r="U3" s="794"/>
      <c r="V3" s="943"/>
      <c r="W3" s="944"/>
      <c r="X3" s="949"/>
      <c r="Y3" s="950"/>
      <c r="Z3" s="953"/>
      <c r="AA3" s="954"/>
    </row>
    <row r="4" spans="1:27" ht="12.75" thickBot="1">
      <c r="A4" s="937"/>
      <c r="B4" s="602"/>
      <c r="C4" s="800" t="s">
        <v>195</v>
      </c>
      <c r="D4" s="801" t="s">
        <v>195</v>
      </c>
      <c r="E4" s="802" t="s">
        <v>195</v>
      </c>
      <c r="F4" s="803" t="s">
        <v>195</v>
      </c>
      <c r="G4" s="800" t="s">
        <v>195</v>
      </c>
      <c r="H4" s="803" t="s">
        <v>195</v>
      </c>
      <c r="I4" s="800" t="s">
        <v>195</v>
      </c>
      <c r="J4" s="801" t="s">
        <v>195</v>
      </c>
      <c r="K4" s="802" t="s">
        <v>195</v>
      </c>
      <c r="L4" s="803" t="s">
        <v>195</v>
      </c>
      <c r="M4" s="800" t="s">
        <v>195</v>
      </c>
      <c r="N4" s="801" t="s">
        <v>195</v>
      </c>
      <c r="O4" s="804" t="s">
        <v>195</v>
      </c>
      <c r="P4" s="805" t="s">
        <v>195</v>
      </c>
      <c r="Q4" s="806" t="s">
        <v>195</v>
      </c>
      <c r="R4" s="802" t="s">
        <v>195</v>
      </c>
      <c r="S4" s="803" t="s">
        <v>195</v>
      </c>
      <c r="T4" s="807" t="s">
        <v>195</v>
      </c>
      <c r="U4" s="794"/>
      <c r="V4" s="945"/>
      <c r="W4" s="946"/>
      <c r="X4" s="980" t="s">
        <v>827</v>
      </c>
      <c r="Y4" s="981"/>
      <c r="Z4" s="802" t="s">
        <v>905</v>
      </c>
      <c r="AA4" s="801" t="s">
        <v>826</v>
      </c>
    </row>
    <row r="5" spans="1:27" ht="12.75" thickTop="1">
      <c r="A5" s="607" t="s">
        <v>14</v>
      </c>
      <c r="B5" s="608"/>
      <c r="C5" s="609">
        <v>15.054</v>
      </c>
      <c r="D5" s="610">
        <v>25.665</v>
      </c>
      <c r="E5" s="611">
        <v>0</v>
      </c>
      <c r="F5" s="612">
        <v>0</v>
      </c>
      <c r="G5" s="609">
        <v>0</v>
      </c>
      <c r="H5" s="612">
        <v>0</v>
      </c>
      <c r="I5" s="609">
        <v>0</v>
      </c>
      <c r="J5" s="610">
        <v>0</v>
      </c>
      <c r="K5" s="611">
        <v>191.965</v>
      </c>
      <c r="L5" s="612">
        <v>145.081</v>
      </c>
      <c r="M5" s="609">
        <v>130.07</v>
      </c>
      <c r="N5" s="610">
        <v>502.928</v>
      </c>
      <c r="O5" s="613">
        <v>0</v>
      </c>
      <c r="P5" s="609">
        <v>70.298</v>
      </c>
      <c r="Q5" s="610">
        <v>77.433</v>
      </c>
      <c r="R5" s="611">
        <v>987.868</v>
      </c>
      <c r="S5" s="612">
        <v>1822.313</v>
      </c>
      <c r="T5" s="614">
        <v>4.323</v>
      </c>
      <c r="V5" s="933" t="s">
        <v>14</v>
      </c>
      <c r="W5" s="982"/>
      <c r="X5" s="983">
        <v>3731458</v>
      </c>
      <c r="Y5" s="984"/>
      <c r="Z5" s="615">
        <v>98069</v>
      </c>
      <c r="AA5" s="616">
        <v>0</v>
      </c>
    </row>
    <row r="6" spans="1:27" ht="12">
      <c r="A6" s="617" t="s">
        <v>15</v>
      </c>
      <c r="B6" s="598"/>
      <c r="C6" s="609">
        <v>71.63</v>
      </c>
      <c r="D6" s="610">
        <v>5.573</v>
      </c>
      <c r="E6" s="611">
        <v>0</v>
      </c>
      <c r="F6" s="612">
        <v>0</v>
      </c>
      <c r="G6" s="609">
        <v>0</v>
      </c>
      <c r="H6" s="612">
        <v>0</v>
      </c>
      <c r="I6" s="609">
        <v>0</v>
      </c>
      <c r="J6" s="610">
        <v>0</v>
      </c>
      <c r="K6" s="611">
        <v>16.407</v>
      </c>
      <c r="L6" s="612">
        <v>333.758</v>
      </c>
      <c r="M6" s="609">
        <v>107.713</v>
      </c>
      <c r="N6" s="610">
        <v>167.152</v>
      </c>
      <c r="O6" s="613">
        <v>0</v>
      </c>
      <c r="P6" s="609">
        <v>39.569</v>
      </c>
      <c r="Q6" s="610">
        <v>43.536</v>
      </c>
      <c r="R6" s="611">
        <v>168.871</v>
      </c>
      <c r="S6" s="612">
        <v>2151.109</v>
      </c>
      <c r="T6" s="614">
        <v>0.011</v>
      </c>
      <c r="V6" s="957" t="s">
        <v>15</v>
      </c>
      <c r="W6" s="969"/>
      <c r="X6" s="970">
        <v>3916636</v>
      </c>
      <c r="Y6" s="971"/>
      <c r="Z6" s="618">
        <v>28323</v>
      </c>
      <c r="AA6" s="619">
        <v>0</v>
      </c>
    </row>
    <row r="7" spans="1:27" ht="12">
      <c r="A7" s="617" t="s">
        <v>16</v>
      </c>
      <c r="B7" s="598"/>
      <c r="C7" s="609">
        <v>0.867</v>
      </c>
      <c r="D7" s="610">
        <v>44.491</v>
      </c>
      <c r="E7" s="611">
        <v>0</v>
      </c>
      <c r="F7" s="612">
        <v>0</v>
      </c>
      <c r="G7" s="609">
        <v>0</v>
      </c>
      <c r="H7" s="612">
        <v>0</v>
      </c>
      <c r="I7" s="609">
        <v>0</v>
      </c>
      <c r="J7" s="610">
        <v>0</v>
      </c>
      <c r="K7" s="611">
        <v>50.124</v>
      </c>
      <c r="L7" s="612">
        <v>325.43</v>
      </c>
      <c r="M7" s="609">
        <v>94.137</v>
      </c>
      <c r="N7" s="610">
        <v>5.092</v>
      </c>
      <c r="O7" s="613">
        <v>0</v>
      </c>
      <c r="P7" s="609">
        <v>74.757</v>
      </c>
      <c r="Q7" s="610">
        <v>24.647</v>
      </c>
      <c r="R7" s="611">
        <v>78.5777436499999</v>
      </c>
      <c r="S7" s="612">
        <v>1145.26550888</v>
      </c>
      <c r="T7" s="614">
        <v>7.385</v>
      </c>
      <c r="V7" s="957" t="s">
        <v>16</v>
      </c>
      <c r="W7" s="969"/>
      <c r="X7" s="970">
        <v>2240141.987876</v>
      </c>
      <c r="Y7" s="971"/>
      <c r="Z7" s="618">
        <v>0</v>
      </c>
      <c r="AA7" s="619">
        <v>2802544.5806136793</v>
      </c>
    </row>
    <row r="8" spans="1:27" ht="12">
      <c r="A8" s="617" t="s">
        <v>17</v>
      </c>
      <c r="B8" s="598"/>
      <c r="C8" s="609">
        <v>9.013</v>
      </c>
      <c r="D8" s="610">
        <v>2.635</v>
      </c>
      <c r="E8" s="611">
        <v>0</v>
      </c>
      <c r="F8" s="612">
        <v>0</v>
      </c>
      <c r="G8" s="609">
        <v>0</v>
      </c>
      <c r="H8" s="612">
        <v>0</v>
      </c>
      <c r="I8" s="609">
        <v>0</v>
      </c>
      <c r="J8" s="610">
        <v>0</v>
      </c>
      <c r="K8" s="611">
        <v>0</v>
      </c>
      <c r="L8" s="612">
        <v>0</v>
      </c>
      <c r="M8" s="609">
        <v>100.043</v>
      </c>
      <c r="N8" s="610">
        <v>2.86</v>
      </c>
      <c r="O8" s="613">
        <v>0</v>
      </c>
      <c r="P8" s="609">
        <v>68.133</v>
      </c>
      <c r="Q8" s="610">
        <v>124.534</v>
      </c>
      <c r="R8" s="611">
        <v>208.063</v>
      </c>
      <c r="S8" s="612">
        <v>316.977</v>
      </c>
      <c r="T8" s="614">
        <v>5.666</v>
      </c>
      <c r="V8" s="957" t="s">
        <v>17</v>
      </c>
      <c r="W8" s="969"/>
      <c r="X8" s="970">
        <v>648158</v>
      </c>
      <c r="Y8" s="971"/>
      <c r="Z8" s="618">
        <v>10724</v>
      </c>
      <c r="AA8" s="619">
        <v>0</v>
      </c>
    </row>
    <row r="9" spans="1:27" ht="12">
      <c r="A9" s="617" t="s">
        <v>18</v>
      </c>
      <c r="B9" s="598"/>
      <c r="C9" s="609">
        <v>10.958</v>
      </c>
      <c r="D9" s="610">
        <v>5.571</v>
      </c>
      <c r="E9" s="611">
        <v>0</v>
      </c>
      <c r="F9" s="612">
        <v>0</v>
      </c>
      <c r="G9" s="609">
        <v>0</v>
      </c>
      <c r="H9" s="612">
        <v>0</v>
      </c>
      <c r="I9" s="609">
        <v>0</v>
      </c>
      <c r="J9" s="610">
        <v>0</v>
      </c>
      <c r="K9" s="611">
        <v>509.054</v>
      </c>
      <c r="L9" s="612">
        <v>614.709</v>
      </c>
      <c r="M9" s="609">
        <v>166.474</v>
      </c>
      <c r="N9" s="610">
        <v>402.474</v>
      </c>
      <c r="O9" s="613">
        <v>0</v>
      </c>
      <c r="P9" s="609">
        <v>51.28</v>
      </c>
      <c r="Q9" s="610">
        <v>36.464</v>
      </c>
      <c r="R9" s="611">
        <v>13.863</v>
      </c>
      <c r="S9" s="612">
        <v>521.25</v>
      </c>
      <c r="T9" s="614">
        <v>0.393</v>
      </c>
      <c r="V9" s="957" t="s">
        <v>18</v>
      </c>
      <c r="W9" s="969"/>
      <c r="X9" s="970">
        <v>2291677</v>
      </c>
      <c r="Y9" s="971"/>
      <c r="Z9" s="618">
        <v>0</v>
      </c>
      <c r="AA9" s="619">
        <v>6890939</v>
      </c>
    </row>
    <row r="10" spans="1:27" ht="12">
      <c r="A10" s="617" t="s">
        <v>19</v>
      </c>
      <c r="B10" s="598"/>
      <c r="C10" s="609">
        <v>51.344</v>
      </c>
      <c r="D10" s="610">
        <v>23.834</v>
      </c>
      <c r="E10" s="611">
        <v>0</v>
      </c>
      <c r="F10" s="612">
        <v>0</v>
      </c>
      <c r="G10" s="609">
        <v>0</v>
      </c>
      <c r="H10" s="612">
        <v>0</v>
      </c>
      <c r="I10" s="609">
        <v>0</v>
      </c>
      <c r="J10" s="610">
        <v>0</v>
      </c>
      <c r="K10" s="611">
        <v>0.202</v>
      </c>
      <c r="L10" s="612">
        <v>312.762</v>
      </c>
      <c r="M10" s="609">
        <v>33.35</v>
      </c>
      <c r="N10" s="610">
        <v>38.49</v>
      </c>
      <c r="O10" s="613">
        <v>0.873</v>
      </c>
      <c r="P10" s="609">
        <v>49.73</v>
      </c>
      <c r="Q10" s="610">
        <v>46.832</v>
      </c>
      <c r="R10" s="611">
        <v>8.895</v>
      </c>
      <c r="S10" s="612">
        <v>414.99</v>
      </c>
      <c r="T10" s="614">
        <v>14.308</v>
      </c>
      <c r="V10" s="957" t="s">
        <v>19</v>
      </c>
      <c r="W10" s="969"/>
      <c r="X10" s="970">
        <v>1111152.466</v>
      </c>
      <c r="Y10" s="971"/>
      <c r="Z10" s="618">
        <v>0</v>
      </c>
      <c r="AA10" s="619">
        <v>528987.158</v>
      </c>
    </row>
    <row r="11" spans="1:27" ht="12">
      <c r="A11" s="617" t="s">
        <v>814</v>
      </c>
      <c r="B11" s="598"/>
      <c r="C11" s="609">
        <v>124.03322541</v>
      </c>
      <c r="D11" s="620">
        <v>159.46923382</v>
      </c>
      <c r="E11" s="611">
        <v>0</v>
      </c>
      <c r="F11" s="612">
        <v>0</v>
      </c>
      <c r="G11" s="609">
        <v>6667.396</v>
      </c>
      <c r="H11" s="612">
        <v>12328.853</v>
      </c>
      <c r="I11" s="609">
        <v>0</v>
      </c>
      <c r="J11" s="610">
        <v>0</v>
      </c>
      <c r="K11" s="611">
        <v>19.699</v>
      </c>
      <c r="L11" s="611">
        <v>326.706</v>
      </c>
      <c r="M11" s="609">
        <v>119.652</v>
      </c>
      <c r="N11" s="610">
        <v>123.165</v>
      </c>
      <c r="O11" s="610">
        <v>27.035</v>
      </c>
      <c r="P11" s="621">
        <v>101.72730859</v>
      </c>
      <c r="Q11" s="620">
        <v>144.5221477</v>
      </c>
      <c r="R11" s="622">
        <v>18.22781187</v>
      </c>
      <c r="S11" s="623">
        <v>115.01194274</v>
      </c>
      <c r="T11" s="624">
        <v>31.473</v>
      </c>
      <c r="V11" s="957" t="s">
        <v>814</v>
      </c>
      <c r="W11" s="969"/>
      <c r="X11" s="970">
        <v>19136703.706012</v>
      </c>
      <c r="Y11" s="971"/>
      <c r="Z11" s="618">
        <v>319063.1969626456</v>
      </c>
      <c r="AA11" s="619">
        <v>0</v>
      </c>
    </row>
    <row r="12" spans="1:27" ht="15" customHeight="1">
      <c r="A12" s="625" t="s">
        <v>815</v>
      </c>
      <c r="B12" s="626"/>
      <c r="C12" s="609">
        <v>186.122</v>
      </c>
      <c r="D12" s="620">
        <v>94.395</v>
      </c>
      <c r="E12" s="611">
        <v>0</v>
      </c>
      <c r="F12" s="612">
        <v>0</v>
      </c>
      <c r="G12" s="609">
        <v>3591.028</v>
      </c>
      <c r="H12" s="612">
        <v>9104.001</v>
      </c>
      <c r="I12" s="609">
        <v>0</v>
      </c>
      <c r="J12" s="610">
        <v>0</v>
      </c>
      <c r="K12" s="611">
        <v>57.044</v>
      </c>
      <c r="L12" s="611">
        <v>325.043</v>
      </c>
      <c r="M12" s="609">
        <v>78.085</v>
      </c>
      <c r="N12" s="610">
        <v>88.598</v>
      </c>
      <c r="O12" s="610">
        <v>0.136</v>
      </c>
      <c r="P12" s="621">
        <v>98.269</v>
      </c>
      <c r="Q12" s="620">
        <v>146.422</v>
      </c>
      <c r="R12" s="622">
        <v>9.308</v>
      </c>
      <c r="S12" s="623">
        <v>36.34</v>
      </c>
      <c r="T12" s="624">
        <v>36.345</v>
      </c>
      <c r="V12" s="972" t="s">
        <v>815</v>
      </c>
      <c r="W12" s="973"/>
      <c r="X12" s="970">
        <v>14202457</v>
      </c>
      <c r="Y12" s="971"/>
      <c r="Z12" s="618">
        <v>201681</v>
      </c>
      <c r="AA12" s="619">
        <v>0</v>
      </c>
    </row>
    <row r="13" spans="1:27" ht="12">
      <c r="A13" s="628" t="s">
        <v>816</v>
      </c>
      <c r="B13" s="629"/>
      <c r="C13" s="609"/>
      <c r="D13" s="620"/>
      <c r="E13" s="611"/>
      <c r="F13" s="612"/>
      <c r="G13" s="609"/>
      <c r="H13" s="612"/>
      <c r="I13" s="609"/>
      <c r="J13" s="610"/>
      <c r="K13" s="611"/>
      <c r="L13" s="611"/>
      <c r="M13" s="609"/>
      <c r="N13" s="610"/>
      <c r="O13" s="610"/>
      <c r="P13" s="621"/>
      <c r="Q13" s="620"/>
      <c r="R13" s="622"/>
      <c r="S13" s="623"/>
      <c r="T13" s="624"/>
      <c r="V13" s="972" t="s">
        <v>816</v>
      </c>
      <c r="W13" s="973"/>
      <c r="X13" s="970">
        <v>0</v>
      </c>
      <c r="Y13" s="971"/>
      <c r="Z13" s="618">
        <v>0</v>
      </c>
      <c r="AA13" s="619">
        <v>0</v>
      </c>
    </row>
    <row r="14" spans="1:27" ht="12">
      <c r="A14" s="630" t="s">
        <v>23</v>
      </c>
      <c r="B14" s="631"/>
      <c r="C14" s="609"/>
      <c r="D14" s="620"/>
      <c r="E14" s="611"/>
      <c r="F14" s="612"/>
      <c r="G14" s="609"/>
      <c r="H14" s="612"/>
      <c r="I14" s="609"/>
      <c r="J14" s="610"/>
      <c r="K14" s="611"/>
      <c r="L14" s="611"/>
      <c r="M14" s="609"/>
      <c r="N14" s="610"/>
      <c r="O14" s="610"/>
      <c r="P14" s="621"/>
      <c r="Q14" s="620"/>
      <c r="R14" s="622"/>
      <c r="S14" s="623"/>
      <c r="T14" s="624"/>
      <c r="V14" s="972" t="s">
        <v>23</v>
      </c>
      <c r="W14" s="973"/>
      <c r="X14" s="970">
        <v>0</v>
      </c>
      <c r="Y14" s="971"/>
      <c r="Z14" s="618">
        <v>0</v>
      </c>
      <c r="AA14" s="619">
        <v>0</v>
      </c>
    </row>
    <row r="15" spans="1:27" ht="12">
      <c r="A15" s="630" t="s">
        <v>24</v>
      </c>
      <c r="B15" s="631"/>
      <c r="C15" s="609"/>
      <c r="D15" s="620"/>
      <c r="E15" s="611"/>
      <c r="F15" s="612"/>
      <c r="G15" s="609"/>
      <c r="H15" s="612"/>
      <c r="I15" s="609"/>
      <c r="J15" s="610"/>
      <c r="K15" s="611"/>
      <c r="L15" s="611"/>
      <c r="M15" s="609"/>
      <c r="N15" s="610"/>
      <c r="O15" s="610"/>
      <c r="P15" s="621"/>
      <c r="Q15" s="620"/>
      <c r="R15" s="622"/>
      <c r="S15" s="623"/>
      <c r="T15" s="624"/>
      <c r="V15" s="972" t="s">
        <v>24</v>
      </c>
      <c r="W15" s="973"/>
      <c r="X15" s="970">
        <v>0</v>
      </c>
      <c r="Y15" s="971"/>
      <c r="Z15" s="618">
        <v>0</v>
      </c>
      <c r="AA15" s="619">
        <v>0</v>
      </c>
    </row>
    <row r="16" spans="1:27" ht="12.75" thickBot="1">
      <c r="A16" s="630" t="s">
        <v>817</v>
      </c>
      <c r="B16" s="631"/>
      <c r="C16" s="609"/>
      <c r="D16" s="620"/>
      <c r="E16" s="611"/>
      <c r="F16" s="612"/>
      <c r="G16" s="609"/>
      <c r="H16" s="612"/>
      <c r="I16" s="609"/>
      <c r="J16" s="610"/>
      <c r="K16" s="611"/>
      <c r="L16" s="611"/>
      <c r="M16" s="609"/>
      <c r="N16" s="610"/>
      <c r="O16" s="610"/>
      <c r="P16" s="621"/>
      <c r="Q16" s="620"/>
      <c r="R16" s="622"/>
      <c r="S16" s="623"/>
      <c r="T16" s="624"/>
      <c r="V16" s="978" t="s">
        <v>817</v>
      </c>
      <c r="W16" s="979"/>
      <c r="X16" s="955">
        <v>0</v>
      </c>
      <c r="Y16" s="956"/>
      <c r="Z16" s="632">
        <v>0</v>
      </c>
      <c r="AA16" s="633">
        <v>0</v>
      </c>
    </row>
    <row r="17" spans="1:27" ht="12.75" thickBot="1">
      <c r="A17" s="634" t="s">
        <v>818</v>
      </c>
      <c r="B17" s="635"/>
      <c r="C17" s="636">
        <f aca="true" t="shared" si="0" ref="C17:Q17">SUM(C5:C16)</f>
        <v>469.02122541</v>
      </c>
      <c r="D17" s="637">
        <f t="shared" si="0"/>
        <v>361.63323382</v>
      </c>
      <c r="E17" s="638">
        <f t="shared" si="0"/>
        <v>0</v>
      </c>
      <c r="F17" s="639">
        <f t="shared" si="0"/>
        <v>0</v>
      </c>
      <c r="G17" s="636">
        <f t="shared" si="0"/>
        <v>10258.423999999999</v>
      </c>
      <c r="H17" s="639">
        <f t="shared" si="0"/>
        <v>21432.854</v>
      </c>
      <c r="I17" s="640">
        <f t="shared" si="0"/>
        <v>0</v>
      </c>
      <c r="J17" s="641">
        <f t="shared" si="0"/>
        <v>0</v>
      </c>
      <c r="K17" s="638">
        <f t="shared" si="0"/>
        <v>844.4949999999999</v>
      </c>
      <c r="L17" s="639">
        <f t="shared" si="0"/>
        <v>2383.489</v>
      </c>
      <c r="M17" s="636">
        <f t="shared" si="0"/>
        <v>829.524</v>
      </c>
      <c r="N17" s="637">
        <f t="shared" si="0"/>
        <v>1330.7589999999998</v>
      </c>
      <c r="O17" s="642">
        <f t="shared" si="0"/>
        <v>28.044</v>
      </c>
      <c r="P17" s="640">
        <f t="shared" si="0"/>
        <v>553.7633085900001</v>
      </c>
      <c r="Q17" s="641">
        <f t="shared" si="0"/>
        <v>644.3901477</v>
      </c>
      <c r="R17" s="643">
        <f>SUM(R5:R16)</f>
        <v>1493.67355552</v>
      </c>
      <c r="S17" s="644">
        <f>SUM(S5:S16)</f>
        <v>6523.25645162</v>
      </c>
      <c r="T17" s="645">
        <f>SUM(T5:T16)</f>
        <v>99.904</v>
      </c>
      <c r="V17" s="974" t="s">
        <v>818</v>
      </c>
      <c r="W17" s="975"/>
      <c r="X17" s="976">
        <v>47278384.159888</v>
      </c>
      <c r="Y17" s="977"/>
      <c r="Z17" s="646">
        <v>657860.1969626456</v>
      </c>
      <c r="AA17" s="647">
        <v>10222470.73861368</v>
      </c>
    </row>
    <row r="20" ht="12.75" thickBot="1"/>
    <row r="21" spans="1:32" ht="12.75" thickBot="1">
      <c r="A21" s="938" t="s">
        <v>904</v>
      </c>
      <c r="B21" s="938"/>
      <c r="C21" s="938"/>
      <c r="D21" s="938"/>
      <c r="E21" s="938"/>
      <c r="F21" s="938"/>
      <c r="G21" s="938"/>
      <c r="H21" s="938"/>
      <c r="I21" s="938"/>
      <c r="J21" s="938"/>
      <c r="K21" s="938"/>
      <c r="L21" s="938"/>
      <c r="M21" s="938"/>
      <c r="N21" s="938"/>
      <c r="O21" s="938"/>
      <c r="P21" s="938"/>
      <c r="Q21" s="938"/>
      <c r="R21" s="938"/>
      <c r="S21" s="938"/>
      <c r="T21" s="938"/>
      <c r="U21" s="938"/>
      <c r="V21" s="938"/>
      <c r="W21" s="938"/>
      <c r="X21" s="938"/>
      <c r="Y21" s="938"/>
      <c r="Z21" s="938"/>
      <c r="AA21" s="938"/>
      <c r="AB21" s="938"/>
      <c r="AC21" s="938"/>
      <c r="AD21" s="649"/>
      <c r="AE21" s="649"/>
      <c r="AF21" s="650"/>
    </row>
    <row r="22" spans="1:33" ht="12.75" thickBot="1">
      <c r="A22" s="938" t="s">
        <v>655</v>
      </c>
      <c r="B22" s="938"/>
      <c r="C22" s="938"/>
      <c r="D22" s="938"/>
      <c r="E22" s="938"/>
      <c r="F22" s="938"/>
      <c r="G22" s="938"/>
      <c r="H22" s="938"/>
      <c r="I22" s="938"/>
      <c r="J22" s="938"/>
      <c r="K22" s="938"/>
      <c r="L22" s="938"/>
      <c r="M22" s="938"/>
      <c r="N22" s="938"/>
      <c r="O22" s="938"/>
      <c r="P22" s="938"/>
      <c r="Q22" s="938"/>
      <c r="R22" s="938"/>
      <c r="S22" s="938"/>
      <c r="T22" s="938"/>
      <c r="U22" s="938"/>
      <c r="V22" s="938"/>
      <c r="W22" s="938"/>
      <c r="X22" s="938"/>
      <c r="Y22" s="938"/>
      <c r="Z22" s="938"/>
      <c r="AA22" s="938"/>
      <c r="AB22" s="938"/>
      <c r="AC22" s="938"/>
      <c r="AD22" s="651"/>
      <c r="AE22" s="651"/>
      <c r="AF22" s="652"/>
      <c r="AG22" s="653"/>
    </row>
    <row r="23" spans="1:32" ht="12">
      <c r="A23" s="961" t="s">
        <v>656</v>
      </c>
      <c r="B23" s="654" t="s">
        <v>657</v>
      </c>
      <c r="C23" s="963" t="s">
        <v>658</v>
      </c>
      <c r="D23" s="964"/>
      <c r="E23" s="655" t="s">
        <v>659</v>
      </c>
      <c r="F23" s="965" t="s">
        <v>660</v>
      </c>
      <c r="G23" s="966"/>
      <c r="H23" s="655" t="s">
        <v>659</v>
      </c>
      <c r="I23" s="967" t="s">
        <v>389</v>
      </c>
      <c r="J23" s="968"/>
      <c r="K23" s="656" t="s">
        <v>659</v>
      </c>
      <c r="L23" s="965" t="s">
        <v>661</v>
      </c>
      <c r="M23" s="966"/>
      <c r="N23" s="655" t="s">
        <v>659</v>
      </c>
      <c r="O23" s="965" t="s">
        <v>669</v>
      </c>
      <c r="P23" s="966"/>
      <c r="Q23" s="655" t="s">
        <v>659</v>
      </c>
      <c r="R23" s="965" t="s">
        <v>819</v>
      </c>
      <c r="S23" s="966"/>
      <c r="T23" s="655" t="s">
        <v>659</v>
      </c>
      <c r="U23" s="965" t="s">
        <v>820</v>
      </c>
      <c r="V23" s="966"/>
      <c r="W23" s="655" t="s">
        <v>659</v>
      </c>
      <c r="X23" s="967" t="s">
        <v>665</v>
      </c>
      <c r="Y23" s="968"/>
      <c r="Z23" s="656" t="s">
        <v>659</v>
      </c>
      <c r="AA23" s="965" t="s">
        <v>666</v>
      </c>
      <c r="AB23" s="966"/>
      <c r="AC23" s="655" t="s">
        <v>659</v>
      </c>
      <c r="AD23" s="965" t="s">
        <v>821</v>
      </c>
      <c r="AE23" s="966"/>
      <c r="AF23" s="655" t="s">
        <v>659</v>
      </c>
    </row>
    <row r="24" spans="1:32" ht="12">
      <c r="A24" s="935"/>
      <c r="B24" s="599" t="s">
        <v>668</v>
      </c>
      <c r="C24" s="957" t="s">
        <v>659</v>
      </c>
      <c r="D24" s="958"/>
      <c r="E24" s="600" t="s">
        <v>658</v>
      </c>
      <c r="F24" s="957" t="s">
        <v>659</v>
      </c>
      <c r="G24" s="958"/>
      <c r="H24" s="600" t="s">
        <v>822</v>
      </c>
      <c r="I24" s="959" t="s">
        <v>659</v>
      </c>
      <c r="J24" s="960"/>
      <c r="K24" s="601" t="s">
        <v>389</v>
      </c>
      <c r="L24" s="957" t="s">
        <v>659</v>
      </c>
      <c r="M24" s="958"/>
      <c r="N24" s="600" t="s">
        <v>661</v>
      </c>
      <c r="O24" s="957" t="s">
        <v>659</v>
      </c>
      <c r="P24" s="958"/>
      <c r="Q24" s="600" t="s">
        <v>823</v>
      </c>
      <c r="R24" s="957" t="s">
        <v>659</v>
      </c>
      <c r="S24" s="958"/>
      <c r="T24" s="600" t="s">
        <v>824</v>
      </c>
      <c r="U24" s="957" t="s">
        <v>659</v>
      </c>
      <c r="V24" s="958"/>
      <c r="W24" s="600" t="s">
        <v>670</v>
      </c>
      <c r="X24" s="959" t="s">
        <v>659</v>
      </c>
      <c r="Y24" s="960"/>
      <c r="Z24" s="601" t="s">
        <v>665</v>
      </c>
      <c r="AA24" s="957" t="s">
        <v>659</v>
      </c>
      <c r="AB24" s="958"/>
      <c r="AC24" s="600" t="s">
        <v>666</v>
      </c>
      <c r="AD24" s="957" t="s">
        <v>659</v>
      </c>
      <c r="AE24" s="958"/>
      <c r="AF24" s="600" t="s">
        <v>825</v>
      </c>
    </row>
    <row r="25" spans="1:32" ht="12.75" thickBot="1">
      <c r="A25" s="962"/>
      <c r="B25" s="602"/>
      <c r="C25" s="603" t="s">
        <v>905</v>
      </c>
      <c r="D25" s="657" t="s">
        <v>826</v>
      </c>
      <c r="E25" s="604" t="s">
        <v>826</v>
      </c>
      <c r="F25" s="603" t="s">
        <v>905</v>
      </c>
      <c r="G25" s="657" t="s">
        <v>826</v>
      </c>
      <c r="H25" s="604" t="s">
        <v>826</v>
      </c>
      <c r="I25" s="603" t="s">
        <v>905</v>
      </c>
      <c r="J25" s="657" t="s">
        <v>826</v>
      </c>
      <c r="K25" s="604" t="s">
        <v>826</v>
      </c>
      <c r="L25" s="603" t="s">
        <v>905</v>
      </c>
      <c r="M25" s="604" t="s">
        <v>826</v>
      </c>
      <c r="N25" s="604" t="s">
        <v>826</v>
      </c>
      <c r="O25" s="603" t="s">
        <v>905</v>
      </c>
      <c r="P25" s="657" t="s">
        <v>826</v>
      </c>
      <c r="Q25" s="604" t="s">
        <v>826</v>
      </c>
      <c r="R25" s="603" t="s">
        <v>905</v>
      </c>
      <c r="S25" s="657" t="s">
        <v>826</v>
      </c>
      <c r="T25" s="604" t="s">
        <v>826</v>
      </c>
      <c r="U25" s="603" t="s">
        <v>905</v>
      </c>
      <c r="V25" s="657" t="s">
        <v>826</v>
      </c>
      <c r="W25" s="604" t="s">
        <v>826</v>
      </c>
      <c r="X25" s="605" t="s">
        <v>905</v>
      </c>
      <c r="Y25" s="606" t="s">
        <v>826</v>
      </c>
      <c r="Z25" s="606" t="s">
        <v>826</v>
      </c>
      <c r="AA25" s="603" t="s">
        <v>905</v>
      </c>
      <c r="AB25" s="604" t="s">
        <v>826</v>
      </c>
      <c r="AC25" s="604" t="s">
        <v>826</v>
      </c>
      <c r="AD25" s="603" t="s">
        <v>905</v>
      </c>
      <c r="AE25" s="657" t="s">
        <v>826</v>
      </c>
      <c r="AF25" s="604" t="s">
        <v>826</v>
      </c>
    </row>
    <row r="26" spans="1:32" ht="12.75" thickTop="1">
      <c r="A26" s="607" t="s">
        <v>14</v>
      </c>
      <c r="B26" s="608"/>
      <c r="C26" s="658">
        <v>1055</v>
      </c>
      <c r="D26" s="659"/>
      <c r="E26" s="660">
        <v>37214</v>
      </c>
      <c r="F26" s="661"/>
      <c r="G26" s="662"/>
      <c r="H26" s="663"/>
      <c r="I26" s="661"/>
      <c r="J26" s="662"/>
      <c r="K26" s="663"/>
      <c r="L26" s="661"/>
      <c r="M26" s="662"/>
      <c r="N26" s="663"/>
      <c r="O26" s="661">
        <v>13451</v>
      </c>
      <c r="P26" s="662"/>
      <c r="Q26" s="663">
        <v>210368</v>
      </c>
      <c r="R26" s="664"/>
      <c r="S26" s="662"/>
      <c r="T26" s="665"/>
      <c r="U26" s="661">
        <v>9114</v>
      </c>
      <c r="V26" s="662"/>
      <c r="W26" s="663">
        <v>729245</v>
      </c>
      <c r="X26" s="661">
        <v>4926</v>
      </c>
      <c r="Y26" s="662"/>
      <c r="Z26" s="663">
        <v>112277</v>
      </c>
      <c r="AA26" s="661">
        <v>69220</v>
      </c>
      <c r="AB26" s="662"/>
      <c r="AC26" s="663">
        <v>2642354</v>
      </c>
      <c r="AD26" s="666">
        <v>303</v>
      </c>
      <c r="AE26" s="667"/>
      <c r="AF26" s="668"/>
    </row>
    <row r="27" spans="1:32" ht="12">
      <c r="A27" s="617" t="s">
        <v>15</v>
      </c>
      <c r="B27" s="598"/>
      <c r="C27" s="658">
        <v>5019</v>
      </c>
      <c r="D27" s="659"/>
      <c r="E27" s="669">
        <v>8081</v>
      </c>
      <c r="F27" s="661"/>
      <c r="G27" s="670"/>
      <c r="H27" s="663"/>
      <c r="I27" s="661"/>
      <c r="J27" s="670"/>
      <c r="K27" s="663"/>
      <c r="L27" s="664"/>
      <c r="M27" s="667"/>
      <c r="N27" s="665"/>
      <c r="O27" s="661">
        <v>1150</v>
      </c>
      <c r="P27" s="670"/>
      <c r="Q27" s="663">
        <v>483949</v>
      </c>
      <c r="R27" s="664"/>
      <c r="S27" s="667"/>
      <c r="T27" s="665"/>
      <c r="U27" s="661">
        <v>7547</v>
      </c>
      <c r="V27" s="670"/>
      <c r="W27" s="663">
        <v>242370</v>
      </c>
      <c r="X27" s="661">
        <v>2773</v>
      </c>
      <c r="Y27" s="670"/>
      <c r="Z27" s="663">
        <v>63127</v>
      </c>
      <c r="AA27" s="661">
        <v>11833</v>
      </c>
      <c r="AB27" s="670"/>
      <c r="AC27" s="663">
        <v>3119109</v>
      </c>
      <c r="AD27" s="666">
        <v>1</v>
      </c>
      <c r="AE27" s="667"/>
      <c r="AF27" s="671"/>
    </row>
    <row r="28" spans="1:32" ht="12">
      <c r="A28" s="617" t="s">
        <v>16</v>
      </c>
      <c r="B28" s="598"/>
      <c r="C28" s="658"/>
      <c r="D28" s="659">
        <v>7947</v>
      </c>
      <c r="E28" s="669">
        <v>64512</v>
      </c>
      <c r="F28" s="661"/>
      <c r="G28" s="670"/>
      <c r="H28" s="663"/>
      <c r="I28" s="661"/>
      <c r="J28" s="670"/>
      <c r="K28" s="663"/>
      <c r="L28" s="664"/>
      <c r="M28" s="667"/>
      <c r="N28" s="665"/>
      <c r="O28" s="661"/>
      <c r="P28" s="670">
        <v>459295</v>
      </c>
      <c r="Q28" s="663">
        <v>471874</v>
      </c>
      <c r="R28" s="664"/>
      <c r="S28" s="667"/>
      <c r="T28" s="665"/>
      <c r="U28" s="661"/>
      <c r="V28" s="670">
        <v>862592</v>
      </c>
      <c r="W28" s="663">
        <v>7383</v>
      </c>
      <c r="X28" s="661"/>
      <c r="Y28" s="670">
        <v>685014</v>
      </c>
      <c r="Z28" s="663">
        <v>35738</v>
      </c>
      <c r="AA28" s="661"/>
      <c r="AB28" s="670">
        <v>720023.5806136791</v>
      </c>
      <c r="AC28" s="663">
        <v>1660634.9878759999</v>
      </c>
      <c r="AD28" s="666"/>
      <c r="AE28" s="667">
        <v>67673</v>
      </c>
      <c r="AF28" s="671"/>
    </row>
    <row r="29" spans="1:32" ht="12">
      <c r="A29" s="617" t="s">
        <v>17</v>
      </c>
      <c r="B29" s="598"/>
      <c r="C29" s="658">
        <v>247</v>
      </c>
      <c r="D29" s="659"/>
      <c r="E29" s="669">
        <v>3820</v>
      </c>
      <c r="F29" s="661"/>
      <c r="G29" s="670"/>
      <c r="H29" s="663"/>
      <c r="I29" s="661"/>
      <c r="J29" s="670"/>
      <c r="K29" s="663"/>
      <c r="L29" s="664"/>
      <c r="M29" s="667"/>
      <c r="N29" s="665"/>
      <c r="O29" s="661"/>
      <c r="P29" s="670"/>
      <c r="Q29" s="663"/>
      <c r="R29" s="664"/>
      <c r="S29" s="667"/>
      <c r="T29" s="665"/>
      <c r="U29" s="661">
        <v>2745</v>
      </c>
      <c r="V29" s="670"/>
      <c r="W29" s="663">
        <v>4147</v>
      </c>
      <c r="X29" s="661">
        <v>1869</v>
      </c>
      <c r="Y29" s="670"/>
      <c r="Z29" s="663">
        <v>180574</v>
      </c>
      <c r="AA29" s="661">
        <v>5708</v>
      </c>
      <c r="AB29" s="670"/>
      <c r="AC29" s="663">
        <v>459617</v>
      </c>
      <c r="AD29" s="666">
        <v>155</v>
      </c>
      <c r="AE29" s="667"/>
      <c r="AF29" s="671"/>
    </row>
    <row r="30" spans="1:32" ht="12">
      <c r="A30" s="617" t="s">
        <v>18</v>
      </c>
      <c r="B30" s="598"/>
      <c r="C30" s="658"/>
      <c r="D30" s="659">
        <v>100410</v>
      </c>
      <c r="E30" s="669">
        <v>8078</v>
      </c>
      <c r="F30" s="661"/>
      <c r="G30" s="670"/>
      <c r="H30" s="663"/>
      <c r="I30" s="661"/>
      <c r="J30" s="670"/>
      <c r="K30" s="663"/>
      <c r="L30" s="666"/>
      <c r="M30" s="672"/>
      <c r="N30" s="673"/>
      <c r="O30" s="661"/>
      <c r="P30" s="670">
        <v>4664564</v>
      </c>
      <c r="Q30" s="663">
        <v>891327</v>
      </c>
      <c r="R30" s="664"/>
      <c r="S30" s="667"/>
      <c r="T30" s="665"/>
      <c r="U30" s="661"/>
      <c r="V30" s="670">
        <v>1525436</v>
      </c>
      <c r="W30" s="663">
        <v>583587</v>
      </c>
      <c r="X30" s="661"/>
      <c r="Y30" s="670">
        <v>469893</v>
      </c>
      <c r="Z30" s="663">
        <v>52873</v>
      </c>
      <c r="AA30" s="661"/>
      <c r="AB30" s="670">
        <v>127032</v>
      </c>
      <c r="AC30" s="663">
        <v>755812</v>
      </c>
      <c r="AD30" s="666"/>
      <c r="AE30" s="667">
        <v>3604</v>
      </c>
      <c r="AF30" s="671"/>
    </row>
    <row r="31" spans="1:32" ht="12">
      <c r="A31" s="617" t="s">
        <v>19</v>
      </c>
      <c r="B31" s="598"/>
      <c r="C31" s="658"/>
      <c r="D31" s="674">
        <v>470.471</v>
      </c>
      <c r="E31" s="675">
        <v>34.56</v>
      </c>
      <c r="F31" s="658"/>
      <c r="G31" s="676"/>
      <c r="H31" s="671"/>
      <c r="I31" s="658"/>
      <c r="J31" s="676"/>
      <c r="K31" s="671"/>
      <c r="L31" s="666"/>
      <c r="M31" s="677"/>
      <c r="N31" s="673"/>
      <c r="O31" s="661"/>
      <c r="P31" s="670">
        <v>1847</v>
      </c>
      <c r="Q31" s="663">
        <v>453504</v>
      </c>
      <c r="R31" s="664"/>
      <c r="S31" s="667">
        <v>8001</v>
      </c>
      <c r="T31" s="665"/>
      <c r="U31" s="661"/>
      <c r="V31" s="670">
        <v>305591</v>
      </c>
      <c r="W31" s="663">
        <v>55811</v>
      </c>
      <c r="X31" s="661"/>
      <c r="Y31" s="678">
        <v>455.687</v>
      </c>
      <c r="Z31" s="678">
        <v>67.906</v>
      </c>
      <c r="AA31" s="661"/>
      <c r="AB31" s="670">
        <v>81510</v>
      </c>
      <c r="AC31" s="663">
        <v>601735</v>
      </c>
      <c r="AD31" s="666"/>
      <c r="AE31" s="667">
        <v>131112</v>
      </c>
      <c r="AF31" s="671"/>
    </row>
    <row r="32" spans="1:32" ht="12">
      <c r="A32" s="617" t="s">
        <v>814</v>
      </c>
      <c r="B32" s="598"/>
      <c r="C32" s="658">
        <v>5566.611156400801</v>
      </c>
      <c r="D32" s="674"/>
      <c r="E32" s="679">
        <v>231230.389039</v>
      </c>
      <c r="F32" s="658"/>
      <c r="G32" s="676"/>
      <c r="H32" s="671"/>
      <c r="I32" s="680">
        <v>299233</v>
      </c>
      <c r="J32" s="681"/>
      <c r="K32" s="679">
        <v>17876836</v>
      </c>
      <c r="L32" s="666"/>
      <c r="M32" s="677"/>
      <c r="N32" s="673"/>
      <c r="O32" s="661">
        <v>884</v>
      </c>
      <c r="P32" s="670"/>
      <c r="Q32" s="663">
        <v>473724</v>
      </c>
      <c r="R32" s="664">
        <v>1213</v>
      </c>
      <c r="S32" s="667"/>
      <c r="T32" s="665"/>
      <c r="U32" s="661">
        <v>5370</v>
      </c>
      <c r="V32" s="670"/>
      <c r="W32" s="663">
        <v>178589</v>
      </c>
      <c r="X32" s="661">
        <v>4565.5216095192</v>
      </c>
      <c r="Y32" s="678"/>
      <c r="Z32" s="670">
        <v>209557</v>
      </c>
      <c r="AA32" s="661">
        <v>818.0641967256</v>
      </c>
      <c r="AB32" s="670"/>
      <c r="AC32" s="663">
        <v>166767.316973</v>
      </c>
      <c r="AD32" s="666">
        <v>1413</v>
      </c>
      <c r="AE32" s="667"/>
      <c r="AF32" s="671"/>
    </row>
    <row r="33" spans="1:32" ht="12">
      <c r="A33" s="617" t="s">
        <v>815</v>
      </c>
      <c r="B33" s="598"/>
      <c r="C33" s="658">
        <v>9254</v>
      </c>
      <c r="D33" s="674"/>
      <c r="E33" s="679">
        <v>136873</v>
      </c>
      <c r="F33" s="658"/>
      <c r="G33" s="676"/>
      <c r="H33" s="671"/>
      <c r="I33" s="680">
        <v>178546</v>
      </c>
      <c r="J33" s="681"/>
      <c r="K33" s="679">
        <v>13200801</v>
      </c>
      <c r="L33" s="666"/>
      <c r="M33" s="677"/>
      <c r="N33" s="673"/>
      <c r="O33" s="661">
        <v>2836</v>
      </c>
      <c r="P33" s="670"/>
      <c r="Q33" s="663">
        <v>471312</v>
      </c>
      <c r="R33" s="664">
        <v>7</v>
      </c>
      <c r="S33" s="667"/>
      <c r="T33" s="665"/>
      <c r="U33" s="661">
        <v>3882</v>
      </c>
      <c r="V33" s="670"/>
      <c r="W33" s="663">
        <v>128466</v>
      </c>
      <c r="X33" s="661">
        <v>4886</v>
      </c>
      <c r="Y33" s="678"/>
      <c r="Z33" s="670">
        <v>212311</v>
      </c>
      <c r="AA33" s="661">
        <v>463</v>
      </c>
      <c r="AB33" s="670"/>
      <c r="AC33" s="663">
        <v>52694</v>
      </c>
      <c r="AD33" s="666">
        <v>1807</v>
      </c>
      <c r="AE33" s="667"/>
      <c r="AF33" s="671"/>
    </row>
    <row r="34" spans="1:33" ht="12">
      <c r="A34" s="628" t="s">
        <v>816</v>
      </c>
      <c r="B34" s="629"/>
      <c r="C34" s="658"/>
      <c r="D34" s="676"/>
      <c r="E34" s="673"/>
      <c r="F34" s="658"/>
      <c r="G34" s="676"/>
      <c r="H34" s="673"/>
      <c r="I34" s="658"/>
      <c r="J34" s="676"/>
      <c r="K34" s="673"/>
      <c r="L34" s="682"/>
      <c r="M34" s="683"/>
      <c r="N34" s="684"/>
      <c r="O34" s="661"/>
      <c r="P34" s="670"/>
      <c r="Q34" s="663"/>
      <c r="R34" s="664"/>
      <c r="S34" s="667"/>
      <c r="T34" s="665"/>
      <c r="U34" s="661"/>
      <c r="V34" s="670"/>
      <c r="W34" s="663"/>
      <c r="X34" s="661"/>
      <c r="Y34" s="670"/>
      <c r="Z34" s="663"/>
      <c r="AA34" s="661"/>
      <c r="AB34" s="670"/>
      <c r="AC34" s="663"/>
      <c r="AD34" s="666"/>
      <c r="AE34" s="667"/>
      <c r="AF34" s="671"/>
      <c r="AG34" s="685"/>
    </row>
    <row r="35" spans="1:33" ht="12">
      <c r="A35" s="686" t="s">
        <v>23</v>
      </c>
      <c r="B35" s="687"/>
      <c r="C35" s="658"/>
      <c r="D35" s="676"/>
      <c r="E35" s="673"/>
      <c r="F35" s="658"/>
      <c r="G35" s="676"/>
      <c r="H35" s="673"/>
      <c r="I35" s="658"/>
      <c r="J35" s="676"/>
      <c r="K35" s="673"/>
      <c r="L35" s="688"/>
      <c r="M35" s="677"/>
      <c r="N35" s="684"/>
      <c r="O35" s="661"/>
      <c r="P35" s="670"/>
      <c r="Q35" s="663"/>
      <c r="R35" s="664"/>
      <c r="S35" s="667"/>
      <c r="T35" s="665"/>
      <c r="U35" s="661"/>
      <c r="V35" s="670"/>
      <c r="W35" s="663"/>
      <c r="X35" s="661"/>
      <c r="Y35" s="670"/>
      <c r="Z35" s="663"/>
      <c r="AA35" s="661"/>
      <c r="AB35" s="670"/>
      <c r="AC35" s="663"/>
      <c r="AD35" s="666"/>
      <c r="AE35" s="667"/>
      <c r="AF35" s="671"/>
      <c r="AG35" s="685"/>
    </row>
    <row r="36" spans="1:33" ht="12">
      <c r="A36" s="686" t="s">
        <v>24</v>
      </c>
      <c r="B36" s="687"/>
      <c r="C36" s="658"/>
      <c r="D36" s="676"/>
      <c r="E36" s="673"/>
      <c r="F36" s="658"/>
      <c r="G36" s="676"/>
      <c r="H36" s="673"/>
      <c r="I36" s="658"/>
      <c r="J36" s="676"/>
      <c r="K36" s="673"/>
      <c r="L36" s="666"/>
      <c r="M36" s="677"/>
      <c r="N36" s="684"/>
      <c r="O36" s="661"/>
      <c r="P36" s="670"/>
      <c r="Q36" s="663"/>
      <c r="R36" s="664"/>
      <c r="S36" s="667"/>
      <c r="T36" s="665"/>
      <c r="U36" s="661"/>
      <c r="V36" s="670"/>
      <c r="W36" s="663"/>
      <c r="X36" s="661"/>
      <c r="Y36" s="670"/>
      <c r="Z36" s="663"/>
      <c r="AA36" s="661"/>
      <c r="AB36" s="670"/>
      <c r="AC36" s="663"/>
      <c r="AD36" s="666"/>
      <c r="AE36" s="667"/>
      <c r="AF36" s="671"/>
      <c r="AG36" s="685"/>
    </row>
    <row r="37" spans="1:33" ht="12">
      <c r="A37" s="686" t="s">
        <v>817</v>
      </c>
      <c r="B37" s="687"/>
      <c r="C37" s="658"/>
      <c r="D37" s="676"/>
      <c r="E37" s="673"/>
      <c r="F37" s="658"/>
      <c r="G37" s="676"/>
      <c r="H37" s="673"/>
      <c r="I37" s="658"/>
      <c r="J37" s="676"/>
      <c r="K37" s="673"/>
      <c r="L37" s="666"/>
      <c r="M37" s="667"/>
      <c r="N37" s="684"/>
      <c r="O37" s="661"/>
      <c r="P37" s="670"/>
      <c r="Q37" s="663"/>
      <c r="R37" s="664"/>
      <c r="S37" s="667"/>
      <c r="T37" s="665"/>
      <c r="U37" s="661"/>
      <c r="V37" s="670"/>
      <c r="W37" s="663"/>
      <c r="X37" s="661"/>
      <c r="Y37" s="670"/>
      <c r="Z37" s="663"/>
      <c r="AA37" s="661"/>
      <c r="AB37" s="670"/>
      <c r="AC37" s="663"/>
      <c r="AD37" s="666"/>
      <c r="AE37" s="667"/>
      <c r="AF37" s="671"/>
      <c r="AG37" s="685"/>
    </row>
    <row r="38" spans="1:32" ht="12.75" thickBot="1">
      <c r="A38" s="634" t="s">
        <v>818</v>
      </c>
      <c r="B38" s="635"/>
      <c r="C38" s="636">
        <f aca="true" t="shared" si="1" ref="C38:AF38">SUM(C26:C37)</f>
        <v>21141.611156400802</v>
      </c>
      <c r="D38" s="689">
        <f t="shared" si="1"/>
        <v>108827.471</v>
      </c>
      <c r="E38" s="637">
        <f t="shared" si="1"/>
        <v>489842.94903899997</v>
      </c>
      <c r="F38" s="636">
        <f t="shared" si="1"/>
        <v>0</v>
      </c>
      <c r="G38" s="689">
        <f t="shared" si="1"/>
        <v>0</v>
      </c>
      <c r="H38" s="637">
        <f t="shared" si="1"/>
        <v>0</v>
      </c>
      <c r="I38" s="636">
        <f t="shared" si="1"/>
        <v>477779</v>
      </c>
      <c r="J38" s="689">
        <f t="shared" si="1"/>
        <v>0</v>
      </c>
      <c r="K38" s="637">
        <f t="shared" si="1"/>
        <v>31077637</v>
      </c>
      <c r="L38" s="636">
        <f t="shared" si="1"/>
        <v>0</v>
      </c>
      <c r="M38" s="689">
        <f t="shared" si="1"/>
        <v>0</v>
      </c>
      <c r="N38" s="637">
        <f t="shared" si="1"/>
        <v>0</v>
      </c>
      <c r="O38" s="636">
        <f>SUM(O26:O37)</f>
        <v>18321</v>
      </c>
      <c r="P38" s="689">
        <f>SUM(P26:P37)</f>
        <v>5125706</v>
      </c>
      <c r="Q38" s="637">
        <f>SUM(Q26:Q37)</f>
        <v>3456058</v>
      </c>
      <c r="R38" s="636">
        <f t="shared" si="1"/>
        <v>1220</v>
      </c>
      <c r="S38" s="689">
        <f t="shared" si="1"/>
        <v>8001</v>
      </c>
      <c r="T38" s="637">
        <f t="shared" si="1"/>
        <v>0</v>
      </c>
      <c r="U38" s="636">
        <f t="shared" si="1"/>
        <v>28658</v>
      </c>
      <c r="V38" s="689">
        <f t="shared" si="1"/>
        <v>2693619</v>
      </c>
      <c r="W38" s="637">
        <f t="shared" si="1"/>
        <v>1929598</v>
      </c>
      <c r="X38" s="636">
        <f t="shared" si="1"/>
        <v>19019.5216095192</v>
      </c>
      <c r="Y38" s="689">
        <f t="shared" si="1"/>
        <v>1155362.687</v>
      </c>
      <c r="Z38" s="637">
        <f t="shared" si="1"/>
        <v>866524.906</v>
      </c>
      <c r="AA38" s="636">
        <f t="shared" si="1"/>
        <v>88042.0641967256</v>
      </c>
      <c r="AB38" s="689">
        <f t="shared" si="1"/>
        <v>928565.5806136791</v>
      </c>
      <c r="AC38" s="637">
        <f t="shared" si="1"/>
        <v>9458723.304849</v>
      </c>
      <c r="AD38" s="636">
        <f t="shared" si="1"/>
        <v>3679</v>
      </c>
      <c r="AE38" s="689">
        <f t="shared" si="1"/>
        <v>202389</v>
      </c>
      <c r="AF38" s="637">
        <f t="shared" si="1"/>
        <v>0</v>
      </c>
    </row>
    <row r="39" spans="19:29" ht="12">
      <c r="S39" s="648"/>
      <c r="T39" s="648"/>
      <c r="U39" s="648"/>
      <c r="V39" s="648"/>
      <c r="W39" s="648"/>
      <c r="X39" s="648"/>
      <c r="Y39" s="648"/>
      <c r="Z39" s="648"/>
      <c r="AA39" s="648"/>
      <c r="AB39" s="690"/>
      <c r="AC39" s="691"/>
    </row>
    <row r="40" spans="19:28" ht="12">
      <c r="S40" s="648"/>
      <c r="T40" s="648"/>
      <c r="U40" s="648"/>
      <c r="V40" s="648"/>
      <c r="W40" s="648"/>
      <c r="X40" s="648"/>
      <c r="Y40" s="648"/>
      <c r="Z40" s="648"/>
      <c r="AA40" s="648"/>
      <c r="AB40" s="690"/>
    </row>
    <row r="41" spans="19:28" ht="12">
      <c r="S41" s="648"/>
      <c r="T41" s="648"/>
      <c r="U41" s="648"/>
      <c r="V41" s="648"/>
      <c r="W41" s="648"/>
      <c r="X41" s="648"/>
      <c r="Y41" s="648"/>
      <c r="Z41" s="648"/>
      <c r="AA41" s="648"/>
      <c r="AB41" s="648"/>
    </row>
  </sheetData>
  <sheetProtection/>
  <mergeCells count="56">
    <mergeCell ref="AD24:AE24"/>
    <mergeCell ref="AA23:AB23"/>
    <mergeCell ref="AD23:AE23"/>
    <mergeCell ref="X4:Y4"/>
    <mergeCell ref="V5:W5"/>
    <mergeCell ref="X5:Y5"/>
    <mergeCell ref="V6:W6"/>
    <mergeCell ref="X6:Y6"/>
    <mergeCell ref="V8:W8"/>
    <mergeCell ref="X8:Y8"/>
    <mergeCell ref="V9:W9"/>
    <mergeCell ref="X9:Y9"/>
    <mergeCell ref="V10:W10"/>
    <mergeCell ref="X10:Y10"/>
    <mergeCell ref="V11:W11"/>
    <mergeCell ref="X11:Y11"/>
    <mergeCell ref="L24:M24"/>
    <mergeCell ref="O24:P24"/>
    <mergeCell ref="V7:W7"/>
    <mergeCell ref="X7:Y7"/>
    <mergeCell ref="AA24:AB24"/>
    <mergeCell ref="V12:W12"/>
    <mergeCell ref="X12:Y12"/>
    <mergeCell ref="V13:W13"/>
    <mergeCell ref="X13:Y13"/>
    <mergeCell ref="V17:W17"/>
    <mergeCell ref="X17:Y17"/>
    <mergeCell ref="V14:W14"/>
    <mergeCell ref="X14:Y14"/>
    <mergeCell ref="V15:W15"/>
    <mergeCell ref="X15:Y15"/>
    <mergeCell ref="V16:W16"/>
    <mergeCell ref="R24:S24"/>
    <mergeCell ref="U24:V24"/>
    <mergeCell ref="X24:Y24"/>
    <mergeCell ref="A22:AC22"/>
    <mergeCell ref="A23:A25"/>
    <mergeCell ref="C23:D23"/>
    <mergeCell ref="F23:G23"/>
    <mergeCell ref="I23:J23"/>
    <mergeCell ref="L23:M23"/>
    <mergeCell ref="O23:P23"/>
    <mergeCell ref="R23:S23"/>
    <mergeCell ref="U23:V23"/>
    <mergeCell ref="X23:Y23"/>
    <mergeCell ref="C24:D24"/>
    <mergeCell ref="F24:G24"/>
    <mergeCell ref="I24:J24"/>
    <mergeCell ref="A1:R1"/>
    <mergeCell ref="A2:A4"/>
    <mergeCell ref="A21:AC21"/>
    <mergeCell ref="V1:AA1"/>
    <mergeCell ref="V2:W4"/>
    <mergeCell ref="X2:Y3"/>
    <mergeCell ref="Z2:AA3"/>
    <mergeCell ref="X16:Y16"/>
  </mergeCells>
  <printOptions/>
  <pageMargins left="0.25" right="0.25" top="0.75" bottom="0.75" header="0.3" footer="0.3"/>
  <pageSetup horizontalDpi="600" verticalDpi="600" orientation="landscape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12" zoomScaleSheetLayoutView="112" zoomScalePageLayoutView="0" workbookViewId="0" topLeftCell="A11">
      <selection activeCell="P16" sqref="P16"/>
    </sheetView>
  </sheetViews>
  <sheetFormatPr defaultColWidth="9.140625" defaultRowHeight="15"/>
  <cols>
    <col min="1" max="1" width="3.7109375" style="0" bestFit="1" customWidth="1"/>
    <col min="2" max="2" width="30.7109375" style="0" bestFit="1" customWidth="1"/>
    <col min="3" max="3" width="14.8515625" style="0" bestFit="1" customWidth="1"/>
    <col min="4" max="4" width="4.00390625" style="0" bestFit="1" customWidth="1"/>
    <col min="5" max="5" width="13.00390625" style="0" bestFit="1" customWidth="1"/>
    <col min="6" max="6" width="8.7109375" style="0" bestFit="1" customWidth="1"/>
  </cols>
  <sheetData>
    <row r="1" spans="1:6" ht="12" customHeight="1">
      <c r="A1" s="985" t="s">
        <v>834</v>
      </c>
      <c r="B1" s="986"/>
      <c r="C1" s="991" t="s">
        <v>292</v>
      </c>
      <c r="D1" s="992"/>
      <c r="E1" s="993"/>
      <c r="F1" s="171" t="s">
        <v>293</v>
      </c>
    </row>
    <row r="2" spans="1:6" ht="12" customHeight="1">
      <c r="A2" s="987"/>
      <c r="B2" s="988"/>
      <c r="C2" s="994" t="s">
        <v>294</v>
      </c>
      <c r="D2" s="995"/>
      <c r="E2" s="996"/>
      <c r="F2" s="172" t="s">
        <v>295</v>
      </c>
    </row>
    <row r="3" spans="1:6" ht="12" customHeight="1">
      <c r="A3" s="987"/>
      <c r="B3" s="988"/>
      <c r="C3" s="994" t="s">
        <v>296</v>
      </c>
      <c r="D3" s="995"/>
      <c r="E3" s="996"/>
      <c r="F3" s="172" t="s">
        <v>297</v>
      </c>
    </row>
    <row r="4" spans="1:6" ht="12" customHeight="1">
      <c r="A4" s="987"/>
      <c r="B4" s="988"/>
      <c r="C4" s="994" t="s">
        <v>298</v>
      </c>
      <c r="D4" s="995"/>
      <c r="E4" s="996"/>
      <c r="F4" s="172" t="s">
        <v>299</v>
      </c>
    </row>
    <row r="5" spans="1:6" ht="12" customHeight="1">
      <c r="A5" s="987"/>
      <c r="B5" s="988"/>
      <c r="C5" s="994" t="s">
        <v>300</v>
      </c>
      <c r="D5" s="995"/>
      <c r="E5" s="996"/>
      <c r="F5" s="172" t="s">
        <v>301</v>
      </c>
    </row>
    <row r="6" spans="1:6" ht="12" customHeight="1">
      <c r="A6" s="989"/>
      <c r="B6" s="990"/>
      <c r="C6" s="994" t="s">
        <v>302</v>
      </c>
      <c r="D6" s="995"/>
      <c r="E6" s="996"/>
      <c r="F6" s="172" t="s">
        <v>303</v>
      </c>
    </row>
    <row r="7" spans="1:6" ht="22.5">
      <c r="A7" s="173" t="s">
        <v>304</v>
      </c>
      <c r="B7" s="174" t="s">
        <v>305</v>
      </c>
      <c r="C7" s="175" t="s">
        <v>306</v>
      </c>
      <c r="D7" s="175" t="s">
        <v>307</v>
      </c>
      <c r="E7" s="175" t="s">
        <v>308</v>
      </c>
      <c r="F7" s="176" t="s">
        <v>309</v>
      </c>
    </row>
    <row r="8" spans="1:6" ht="15">
      <c r="A8" s="40">
        <v>1</v>
      </c>
      <c r="B8" s="177" t="s">
        <v>310</v>
      </c>
      <c r="C8" s="178" t="s">
        <v>311</v>
      </c>
      <c r="D8" s="179">
        <v>54</v>
      </c>
      <c r="E8" s="180" t="s">
        <v>312</v>
      </c>
      <c r="F8" s="181" t="s">
        <v>313</v>
      </c>
    </row>
    <row r="9" spans="1:6" ht="15">
      <c r="A9" s="40">
        <v>2</v>
      </c>
      <c r="B9" s="177" t="s">
        <v>314</v>
      </c>
      <c r="C9" s="178" t="s">
        <v>837</v>
      </c>
      <c r="D9" s="179">
        <v>58</v>
      </c>
      <c r="E9" s="180" t="s">
        <v>315</v>
      </c>
      <c r="F9" s="181" t="s">
        <v>313</v>
      </c>
    </row>
    <row r="10" spans="1:6" ht="15">
      <c r="A10" s="40">
        <v>3</v>
      </c>
      <c r="B10" s="177" t="s">
        <v>316</v>
      </c>
      <c r="C10" s="178" t="s">
        <v>317</v>
      </c>
      <c r="D10" s="179">
        <v>45</v>
      </c>
      <c r="E10" s="180" t="s">
        <v>318</v>
      </c>
      <c r="F10" s="181" t="s">
        <v>295</v>
      </c>
    </row>
    <row r="11" spans="1:6" ht="15">
      <c r="A11" s="40">
        <v>4</v>
      </c>
      <c r="B11" s="177" t="s">
        <v>319</v>
      </c>
      <c r="C11" s="178" t="s">
        <v>320</v>
      </c>
      <c r="D11" s="179">
        <v>11</v>
      </c>
      <c r="E11" s="180" t="s">
        <v>321</v>
      </c>
      <c r="F11" s="181" t="s">
        <v>313</v>
      </c>
    </row>
    <row r="12" spans="1:6" ht="15">
      <c r="A12" s="40">
        <v>5</v>
      </c>
      <c r="B12" s="177" t="s">
        <v>322</v>
      </c>
      <c r="C12" s="178" t="s">
        <v>838</v>
      </c>
      <c r="D12" s="179">
        <v>3</v>
      </c>
      <c r="E12" s="180" t="s">
        <v>323</v>
      </c>
      <c r="F12" s="181" t="s">
        <v>313</v>
      </c>
    </row>
    <row r="13" spans="1:6" ht="15">
      <c r="A13" s="40">
        <v>6</v>
      </c>
      <c r="B13" s="177" t="s">
        <v>324</v>
      </c>
      <c r="C13" s="178" t="s">
        <v>325</v>
      </c>
      <c r="D13" s="179">
        <v>47</v>
      </c>
      <c r="E13" s="180" t="s">
        <v>326</v>
      </c>
      <c r="F13" s="181" t="s">
        <v>327</v>
      </c>
    </row>
    <row r="14" spans="1:6" ht="15">
      <c r="A14" s="40">
        <v>7</v>
      </c>
      <c r="B14" s="177" t="s">
        <v>328</v>
      </c>
      <c r="C14" s="178" t="s">
        <v>329</v>
      </c>
      <c r="D14" s="179">
        <v>40</v>
      </c>
      <c r="E14" s="180" t="s">
        <v>330</v>
      </c>
      <c r="F14" s="181" t="s">
        <v>313</v>
      </c>
    </row>
    <row r="15" spans="1:6" ht="15">
      <c r="A15" s="40">
        <v>8</v>
      </c>
      <c r="B15" s="177" t="s">
        <v>331</v>
      </c>
      <c r="C15" s="178" t="s">
        <v>332</v>
      </c>
      <c r="D15" s="179">
        <v>21</v>
      </c>
      <c r="E15" s="180" t="s">
        <v>333</v>
      </c>
      <c r="F15" s="181" t="s">
        <v>313</v>
      </c>
    </row>
    <row r="16" spans="1:6" ht="15">
      <c r="A16" s="40">
        <v>9</v>
      </c>
      <c r="B16" s="177" t="s">
        <v>334</v>
      </c>
      <c r="C16" s="178" t="s">
        <v>335</v>
      </c>
      <c r="D16" s="179">
        <v>62</v>
      </c>
      <c r="E16" s="180" t="s">
        <v>336</v>
      </c>
      <c r="F16" s="181" t="s">
        <v>313</v>
      </c>
    </row>
    <row r="17" spans="1:6" ht="15">
      <c r="A17" s="40">
        <v>10</v>
      </c>
      <c r="B17" s="177" t="s">
        <v>337</v>
      </c>
      <c r="C17" s="178" t="s">
        <v>338</v>
      </c>
      <c r="D17" s="179">
        <v>18</v>
      </c>
      <c r="E17" s="180" t="s">
        <v>339</v>
      </c>
      <c r="F17" s="181" t="s">
        <v>313</v>
      </c>
    </row>
    <row r="18" spans="1:6" ht="15">
      <c r="A18" s="40">
        <v>11</v>
      </c>
      <c r="B18" s="177" t="s">
        <v>340</v>
      </c>
      <c r="C18" s="178" t="s">
        <v>836</v>
      </c>
      <c r="D18" s="179">
        <v>56</v>
      </c>
      <c r="E18" s="180" t="s">
        <v>341</v>
      </c>
      <c r="F18" s="181" t="s">
        <v>295</v>
      </c>
    </row>
    <row r="19" spans="1:6" ht="15">
      <c r="A19" s="40">
        <v>12</v>
      </c>
      <c r="B19" s="177" t="s">
        <v>342</v>
      </c>
      <c r="C19" s="178" t="s">
        <v>343</v>
      </c>
      <c r="D19" s="179">
        <v>68</v>
      </c>
      <c r="E19" s="180" t="s">
        <v>344</v>
      </c>
      <c r="F19" s="181" t="s">
        <v>313</v>
      </c>
    </row>
    <row r="20" spans="1:6" ht="15">
      <c r="A20" s="40">
        <v>13</v>
      </c>
      <c r="B20" s="177" t="s">
        <v>345</v>
      </c>
      <c r="C20" s="178" t="s">
        <v>835</v>
      </c>
      <c r="D20" s="179">
        <v>20</v>
      </c>
      <c r="E20" s="180" t="s">
        <v>346</v>
      </c>
      <c r="F20" s="181" t="s">
        <v>293</v>
      </c>
    </row>
    <row r="21" spans="1:6" ht="15">
      <c r="A21" s="40">
        <v>14</v>
      </c>
      <c r="B21" s="177" t="s">
        <v>347</v>
      </c>
      <c r="C21" s="178" t="s">
        <v>348</v>
      </c>
      <c r="D21" s="179">
        <v>24</v>
      </c>
      <c r="E21" s="180" t="s">
        <v>349</v>
      </c>
      <c r="F21" s="181" t="s">
        <v>313</v>
      </c>
    </row>
    <row r="22" spans="1:6" ht="15">
      <c r="A22" s="40">
        <v>15</v>
      </c>
      <c r="B22" s="177" t="s">
        <v>350</v>
      </c>
      <c r="C22" s="178"/>
      <c r="D22" s="179">
        <v>32</v>
      </c>
      <c r="E22" s="180" t="s">
        <v>351</v>
      </c>
      <c r="F22" s="181" t="s">
        <v>293</v>
      </c>
    </row>
    <row r="23" spans="1:6" ht="15">
      <c r="A23" s="40">
        <v>16</v>
      </c>
      <c r="B23" s="177" t="s">
        <v>352</v>
      </c>
      <c r="C23" s="178" t="s">
        <v>353</v>
      </c>
      <c r="D23" s="179">
        <v>50</v>
      </c>
      <c r="E23" s="180" t="s">
        <v>354</v>
      </c>
      <c r="F23" s="181" t="s">
        <v>313</v>
      </c>
    </row>
    <row r="24" spans="1:6" ht="15">
      <c r="A24" s="40">
        <v>17</v>
      </c>
      <c r="B24" s="177" t="s">
        <v>355</v>
      </c>
      <c r="C24" s="178" t="s">
        <v>356</v>
      </c>
      <c r="D24" s="179">
        <v>66</v>
      </c>
      <c r="E24" s="180" t="s">
        <v>357</v>
      </c>
      <c r="F24" s="181" t="s">
        <v>313</v>
      </c>
    </row>
    <row r="25" spans="1:6" ht="15">
      <c r="A25" s="40">
        <v>18</v>
      </c>
      <c r="B25" s="177" t="s">
        <v>358</v>
      </c>
      <c r="C25" s="178" t="s">
        <v>359</v>
      </c>
      <c r="D25" s="179">
        <v>4</v>
      </c>
      <c r="E25" s="180" t="s">
        <v>360</v>
      </c>
      <c r="F25" s="181" t="s">
        <v>313</v>
      </c>
    </row>
    <row r="26" spans="1:6" ht="15">
      <c r="A26" s="40">
        <v>19</v>
      </c>
      <c r="B26" s="177" t="s">
        <v>361</v>
      </c>
      <c r="C26" s="178"/>
      <c r="D26" s="179">
        <v>33</v>
      </c>
      <c r="E26" s="180" t="s">
        <v>351</v>
      </c>
      <c r="F26" s="181" t="s">
        <v>293</v>
      </c>
    </row>
    <row r="27" spans="1:6" ht="15">
      <c r="A27" s="40">
        <v>20</v>
      </c>
      <c r="B27" s="177" t="s">
        <v>362</v>
      </c>
      <c r="C27" s="178" t="s">
        <v>363</v>
      </c>
      <c r="D27" s="179">
        <v>65</v>
      </c>
      <c r="E27" s="180" t="s">
        <v>364</v>
      </c>
      <c r="F27" s="181" t="s">
        <v>295</v>
      </c>
    </row>
    <row r="28" spans="1:6" ht="15">
      <c r="A28" s="40">
        <v>21</v>
      </c>
      <c r="B28" s="177" t="s">
        <v>365</v>
      </c>
      <c r="C28" s="178" t="s">
        <v>366</v>
      </c>
      <c r="D28" s="179">
        <v>16</v>
      </c>
      <c r="E28" s="180" t="s">
        <v>367</v>
      </c>
      <c r="F28" s="181" t="s">
        <v>313</v>
      </c>
    </row>
    <row r="29" spans="1:6" ht="15">
      <c r="A29" s="40">
        <v>22</v>
      </c>
      <c r="B29" s="177" t="s">
        <v>368</v>
      </c>
      <c r="C29" s="178" t="s">
        <v>369</v>
      </c>
      <c r="D29" s="179">
        <v>12</v>
      </c>
      <c r="E29" s="180" t="s">
        <v>370</v>
      </c>
      <c r="F29" s="181" t="s">
        <v>371</v>
      </c>
    </row>
    <row r="30" spans="1:6" ht="15">
      <c r="A30" s="40">
        <v>23</v>
      </c>
      <c r="B30" s="177" t="s">
        <v>372</v>
      </c>
      <c r="C30" s="178" t="s">
        <v>373</v>
      </c>
      <c r="D30" s="179">
        <v>35</v>
      </c>
      <c r="E30" s="180" t="s">
        <v>374</v>
      </c>
      <c r="F30" s="181" t="s">
        <v>313</v>
      </c>
    </row>
    <row r="31" spans="1:6" ht="15.75" thickBot="1">
      <c r="A31" s="40">
        <v>24</v>
      </c>
      <c r="B31" s="183" t="s">
        <v>831</v>
      </c>
      <c r="C31" s="184" t="s">
        <v>832</v>
      </c>
      <c r="D31" s="185">
        <v>49</v>
      </c>
      <c r="E31" s="186" t="s">
        <v>833</v>
      </c>
      <c r="F31" s="187" t="s">
        <v>295</v>
      </c>
    </row>
    <row r="32" spans="1:6" ht="15">
      <c r="A32" s="40">
        <v>25</v>
      </c>
      <c r="B32" s="177" t="s">
        <v>375</v>
      </c>
      <c r="C32" s="178" t="s">
        <v>376</v>
      </c>
      <c r="D32" s="179">
        <v>52</v>
      </c>
      <c r="E32" s="180" t="s">
        <v>377</v>
      </c>
      <c r="F32" s="181" t="s">
        <v>313</v>
      </c>
    </row>
    <row r="33" spans="1:6" ht="15">
      <c r="A33" s="40">
        <v>26</v>
      </c>
      <c r="B33" s="177" t="s">
        <v>378</v>
      </c>
      <c r="C33" s="178" t="s">
        <v>379</v>
      </c>
      <c r="D33" s="179">
        <v>7</v>
      </c>
      <c r="E33" s="180" t="s">
        <v>370</v>
      </c>
      <c r="F33" s="181" t="s">
        <v>380</v>
      </c>
    </row>
    <row r="34" spans="1:6" ht="15">
      <c r="A34" s="40">
        <v>27</v>
      </c>
      <c r="B34" s="177" t="s">
        <v>381</v>
      </c>
      <c r="C34" s="178" t="s">
        <v>382</v>
      </c>
      <c r="D34" s="179">
        <v>60</v>
      </c>
      <c r="E34" s="180" t="s">
        <v>383</v>
      </c>
      <c r="F34" s="181" t="s">
        <v>313</v>
      </c>
    </row>
    <row r="35" spans="1:6" ht="15">
      <c r="A35" s="40">
        <v>28</v>
      </c>
      <c r="B35" s="177" t="s">
        <v>384</v>
      </c>
      <c r="C35" s="178"/>
      <c r="D35" s="179">
        <v>38</v>
      </c>
      <c r="E35" s="180" t="s">
        <v>385</v>
      </c>
      <c r="F35" s="181" t="s">
        <v>386</v>
      </c>
    </row>
    <row r="36" spans="1:6" ht="15.75" thickBot="1">
      <c r="A36" s="40">
        <v>29</v>
      </c>
      <c r="B36" s="183" t="s">
        <v>387</v>
      </c>
      <c r="C36" s="184"/>
      <c r="D36" s="185">
        <v>64</v>
      </c>
      <c r="E36" s="186" t="s">
        <v>388</v>
      </c>
      <c r="F36" s="187" t="s">
        <v>293</v>
      </c>
    </row>
    <row r="37" spans="1:6" ht="15">
      <c r="A37" s="40">
        <v>30</v>
      </c>
      <c r="B37" s="177" t="s">
        <v>728</v>
      </c>
      <c r="C37" s="178" t="s">
        <v>729</v>
      </c>
      <c r="D37" s="179">
        <v>6</v>
      </c>
      <c r="E37" s="180" t="s">
        <v>730</v>
      </c>
      <c r="F37" s="181" t="s">
        <v>313</v>
      </c>
    </row>
  </sheetData>
  <sheetProtection/>
  <mergeCells count="7">
    <mergeCell ref="A1:B6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="118" zoomScaleSheetLayoutView="118" zoomScalePageLayoutView="0" workbookViewId="0" topLeftCell="D65">
      <selection activeCell="AA97" sqref="AA97"/>
    </sheetView>
  </sheetViews>
  <sheetFormatPr defaultColWidth="8.8515625" defaultRowHeight="15"/>
  <cols>
    <col min="1" max="1" width="7.7109375" style="449" customWidth="1"/>
    <col min="2" max="2" width="18.421875" style="449" bestFit="1" customWidth="1"/>
    <col min="3" max="3" width="7.7109375" style="449" bestFit="1" customWidth="1"/>
    <col min="4" max="4" width="14.421875" style="449" bestFit="1" customWidth="1"/>
    <col min="5" max="12" width="6.421875" style="449" bestFit="1" customWidth="1"/>
    <col min="13" max="13" width="6.00390625" style="449" customWidth="1"/>
    <col min="14" max="14" width="4.7109375" style="449" bestFit="1" customWidth="1"/>
    <col min="15" max="15" width="5.7109375" style="449" bestFit="1" customWidth="1"/>
    <col min="16" max="16" width="6.140625" style="449" bestFit="1" customWidth="1"/>
    <col min="17" max="16384" width="8.8515625" style="449" customWidth="1"/>
  </cols>
  <sheetData>
    <row r="1" spans="1:17" ht="15" customHeight="1">
      <c r="A1" s="997" t="s">
        <v>671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9"/>
    </row>
    <row r="2" spans="1:17" ht="11.25">
      <c r="A2" s="710"/>
      <c r="B2" s="470"/>
      <c r="C2" s="471"/>
      <c r="D2" s="472"/>
      <c r="E2" s="470" t="s">
        <v>14</v>
      </c>
      <c r="F2" s="470" t="s">
        <v>15</v>
      </c>
      <c r="G2" s="470" t="s">
        <v>16</v>
      </c>
      <c r="H2" s="470" t="s">
        <v>17</v>
      </c>
      <c r="I2" s="470" t="s">
        <v>18</v>
      </c>
      <c r="J2" s="470" t="s">
        <v>19</v>
      </c>
      <c r="K2" s="470" t="s">
        <v>20</v>
      </c>
      <c r="L2" s="470" t="s">
        <v>21</v>
      </c>
      <c r="M2" s="470" t="s">
        <v>22</v>
      </c>
      <c r="N2" s="470" t="s">
        <v>23</v>
      </c>
      <c r="O2" s="470" t="s">
        <v>24</v>
      </c>
      <c r="P2" s="470" t="s">
        <v>25</v>
      </c>
      <c r="Q2" s="703" t="s">
        <v>26</v>
      </c>
    </row>
    <row r="3" spans="1:17" ht="11.25">
      <c r="A3" s="468">
        <v>1</v>
      </c>
      <c r="B3" s="451" t="s">
        <v>389</v>
      </c>
      <c r="C3" s="452" t="s">
        <v>672</v>
      </c>
      <c r="D3" s="453" t="s">
        <v>658</v>
      </c>
      <c r="E3" s="451">
        <v>66960</v>
      </c>
      <c r="F3" s="451"/>
      <c r="G3" s="451"/>
      <c r="H3" s="451">
        <v>22316</v>
      </c>
      <c r="I3" s="451"/>
      <c r="J3" s="451"/>
      <c r="K3" s="451">
        <v>42408</v>
      </c>
      <c r="L3" s="451">
        <v>28747</v>
      </c>
      <c r="M3" s="451"/>
      <c r="N3" s="451"/>
      <c r="O3" s="451"/>
      <c r="P3" s="451"/>
      <c r="Q3" s="467">
        <f>SUM(E3:P3)</f>
        <v>160431</v>
      </c>
    </row>
    <row r="4" spans="1:17" ht="11.25">
      <c r="A4" s="468">
        <v>2</v>
      </c>
      <c r="B4" s="451" t="s">
        <v>389</v>
      </c>
      <c r="C4" s="452" t="s">
        <v>672</v>
      </c>
      <c r="D4" s="453" t="s">
        <v>673</v>
      </c>
      <c r="E4" s="451">
        <v>76632</v>
      </c>
      <c r="F4" s="451"/>
      <c r="G4" s="451"/>
      <c r="H4" s="451">
        <v>24000</v>
      </c>
      <c r="I4" s="451"/>
      <c r="J4" s="451"/>
      <c r="K4" s="451">
        <v>44640</v>
      </c>
      <c r="L4" s="451">
        <v>37200</v>
      </c>
      <c r="M4" s="451"/>
      <c r="N4" s="451"/>
      <c r="O4" s="451"/>
      <c r="P4" s="451"/>
      <c r="Q4" s="467">
        <f aca="true" t="shared" si="0" ref="Q4:Q12">SUM(E4:P4)</f>
        <v>182472</v>
      </c>
    </row>
    <row r="5" spans="1:17" ht="11.25">
      <c r="A5" s="468">
        <v>3</v>
      </c>
      <c r="B5" s="451" t="s">
        <v>389</v>
      </c>
      <c r="C5" s="452" t="s">
        <v>672</v>
      </c>
      <c r="D5" s="453" t="s">
        <v>674</v>
      </c>
      <c r="E5" s="451">
        <v>33236</v>
      </c>
      <c r="F5" s="451"/>
      <c r="G5" s="451"/>
      <c r="H5" s="451">
        <v>24000</v>
      </c>
      <c r="I5" s="451"/>
      <c r="J5" s="451"/>
      <c r="K5" s="451">
        <v>52080</v>
      </c>
      <c r="L5" s="451">
        <v>37200</v>
      </c>
      <c r="M5" s="451"/>
      <c r="N5" s="451"/>
      <c r="O5" s="451"/>
      <c r="P5" s="451"/>
      <c r="Q5" s="467">
        <f t="shared" si="0"/>
        <v>146516</v>
      </c>
    </row>
    <row r="6" spans="1:17" ht="11.25">
      <c r="A6" s="468">
        <v>4</v>
      </c>
      <c r="B6" s="451" t="s">
        <v>389</v>
      </c>
      <c r="C6" s="452" t="s">
        <v>672</v>
      </c>
      <c r="D6" s="453" t="s">
        <v>666</v>
      </c>
      <c r="E6" s="451">
        <v>1440</v>
      </c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67">
        <f t="shared" si="0"/>
        <v>1440</v>
      </c>
    </row>
    <row r="7" spans="1:17" ht="11.25">
      <c r="A7" s="468">
        <v>5</v>
      </c>
      <c r="B7" s="451" t="s">
        <v>389</v>
      </c>
      <c r="C7" s="452" t="s">
        <v>672</v>
      </c>
      <c r="D7" s="453" t="s">
        <v>675</v>
      </c>
      <c r="E7" s="451">
        <v>3720</v>
      </c>
      <c r="F7" s="451"/>
      <c r="G7" s="451"/>
      <c r="H7" s="451">
        <v>4800</v>
      </c>
      <c r="I7" s="451"/>
      <c r="J7" s="451"/>
      <c r="K7" s="451">
        <v>7440</v>
      </c>
      <c r="L7" s="451">
        <v>7440</v>
      </c>
      <c r="M7" s="451"/>
      <c r="N7" s="451"/>
      <c r="O7" s="451"/>
      <c r="P7" s="451"/>
      <c r="Q7" s="467">
        <f t="shared" si="0"/>
        <v>23400</v>
      </c>
    </row>
    <row r="8" spans="1:17" ht="11.25">
      <c r="A8" s="468">
        <v>6</v>
      </c>
      <c r="B8" s="451" t="s">
        <v>389</v>
      </c>
      <c r="C8" s="452" t="s">
        <v>672</v>
      </c>
      <c r="D8" s="453" t="s">
        <v>676</v>
      </c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67">
        <f t="shared" si="0"/>
        <v>0</v>
      </c>
    </row>
    <row r="9" spans="1:17" ht="11.25">
      <c r="A9" s="468">
        <v>7</v>
      </c>
      <c r="B9" s="451" t="s">
        <v>389</v>
      </c>
      <c r="C9" s="452" t="s">
        <v>672</v>
      </c>
      <c r="D9" s="453" t="s">
        <v>677</v>
      </c>
      <c r="E9" s="451">
        <v>5208</v>
      </c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67">
        <f t="shared" si="0"/>
        <v>5208</v>
      </c>
    </row>
    <row r="10" spans="1:17" ht="11.25">
      <c r="A10" s="468">
        <v>8</v>
      </c>
      <c r="B10" s="451" t="s">
        <v>389</v>
      </c>
      <c r="C10" s="452" t="s">
        <v>672</v>
      </c>
      <c r="D10" s="453" t="s">
        <v>705</v>
      </c>
      <c r="E10" s="451"/>
      <c r="F10" s="451"/>
      <c r="G10" s="451"/>
      <c r="H10" s="451"/>
      <c r="I10" s="451"/>
      <c r="J10" s="451"/>
      <c r="K10" s="451"/>
      <c r="L10" s="451">
        <v>6696</v>
      </c>
      <c r="M10" s="451"/>
      <c r="N10" s="451"/>
      <c r="O10" s="451"/>
      <c r="P10" s="451"/>
      <c r="Q10" s="467">
        <f t="shared" si="0"/>
        <v>6696</v>
      </c>
    </row>
    <row r="11" spans="1:17" ht="11.25">
      <c r="A11" s="468">
        <v>9</v>
      </c>
      <c r="B11" s="451" t="s">
        <v>389</v>
      </c>
      <c r="C11" s="452" t="s">
        <v>672</v>
      </c>
      <c r="D11" s="453" t="s">
        <v>679</v>
      </c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67">
        <f t="shared" si="0"/>
        <v>0</v>
      </c>
    </row>
    <row r="12" spans="1:17" ht="11.25">
      <c r="A12" s="468">
        <v>10</v>
      </c>
      <c r="B12" s="451" t="s">
        <v>389</v>
      </c>
      <c r="C12" s="452" t="s">
        <v>672</v>
      </c>
      <c r="D12" s="453" t="s">
        <v>680</v>
      </c>
      <c r="E12" s="451"/>
      <c r="F12" s="451"/>
      <c r="G12" s="451"/>
      <c r="H12" s="451"/>
      <c r="I12" s="451"/>
      <c r="J12" s="451"/>
      <c r="K12" s="451"/>
      <c r="L12" s="451">
        <v>7440</v>
      </c>
      <c r="M12" s="451"/>
      <c r="N12" s="451"/>
      <c r="O12" s="451"/>
      <c r="P12" s="451"/>
      <c r="Q12" s="467">
        <f t="shared" si="0"/>
        <v>7440</v>
      </c>
    </row>
    <row r="13" spans="1:17" ht="11.25">
      <c r="A13" s="464" t="s">
        <v>26</v>
      </c>
      <c r="B13" s="454"/>
      <c r="C13" s="455"/>
      <c r="D13" s="456"/>
      <c r="E13" s="454">
        <f aca="true" t="shared" si="1" ref="E13:Q13">-SUM(E3:E12)</f>
        <v>-187196</v>
      </c>
      <c r="F13" s="454">
        <f t="shared" si="1"/>
        <v>0</v>
      </c>
      <c r="G13" s="454">
        <f t="shared" si="1"/>
        <v>0</v>
      </c>
      <c r="H13" s="454">
        <f t="shared" si="1"/>
        <v>-75116</v>
      </c>
      <c r="I13" s="454">
        <f t="shared" si="1"/>
        <v>0</v>
      </c>
      <c r="J13" s="454">
        <f t="shared" si="1"/>
        <v>0</v>
      </c>
      <c r="K13" s="454">
        <f t="shared" si="1"/>
        <v>-146568</v>
      </c>
      <c r="L13" s="454">
        <f t="shared" si="1"/>
        <v>-124723</v>
      </c>
      <c r="M13" s="454">
        <f t="shared" si="1"/>
        <v>0</v>
      </c>
      <c r="N13" s="454">
        <f t="shared" si="1"/>
        <v>0</v>
      </c>
      <c r="O13" s="454">
        <f t="shared" si="1"/>
        <v>0</v>
      </c>
      <c r="P13" s="454">
        <f t="shared" si="1"/>
        <v>0</v>
      </c>
      <c r="Q13" s="711">
        <f t="shared" si="1"/>
        <v>-533603</v>
      </c>
    </row>
    <row r="14" spans="1:17" ht="11.25">
      <c r="A14" s="712"/>
      <c r="B14" s="707"/>
      <c r="C14" s="707"/>
      <c r="D14" s="707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8"/>
    </row>
    <row r="15" spans="1:17" ht="11.25">
      <c r="A15" s="468">
        <v>2</v>
      </c>
      <c r="B15" s="451" t="s">
        <v>390</v>
      </c>
      <c r="C15" s="452" t="s">
        <v>672</v>
      </c>
      <c r="D15" s="453" t="s">
        <v>681</v>
      </c>
      <c r="E15" s="451">
        <v>770</v>
      </c>
      <c r="F15" s="451">
        <v>1085</v>
      </c>
      <c r="G15" s="451">
        <v>1650</v>
      </c>
      <c r="H15" s="451"/>
      <c r="I15" s="451">
        <v>3720</v>
      </c>
      <c r="J15" s="451">
        <v>9860</v>
      </c>
      <c r="K15" s="451">
        <v>6595</v>
      </c>
      <c r="L15" s="451">
        <v>2869</v>
      </c>
      <c r="M15" s="451"/>
      <c r="N15" s="451"/>
      <c r="O15" s="451"/>
      <c r="P15" s="451"/>
      <c r="Q15" s="467">
        <f aca="true" t="shared" si="2" ref="Q15:Q28">SUM(E15:P15)</f>
        <v>26549</v>
      </c>
    </row>
    <row r="16" spans="1:17" ht="11.25">
      <c r="A16" s="468">
        <v>3</v>
      </c>
      <c r="B16" s="451" t="s">
        <v>390</v>
      </c>
      <c r="C16" s="452" t="s">
        <v>672</v>
      </c>
      <c r="D16" s="453" t="s">
        <v>682</v>
      </c>
      <c r="E16" s="451">
        <v>2324</v>
      </c>
      <c r="F16" s="451">
        <v>2121</v>
      </c>
      <c r="G16" s="451"/>
      <c r="H16" s="451"/>
      <c r="I16" s="451"/>
      <c r="J16" s="451"/>
      <c r="K16" s="451">
        <v>1024</v>
      </c>
      <c r="L16" s="451">
        <v>5681</v>
      </c>
      <c r="M16" s="451"/>
      <c r="N16" s="451"/>
      <c r="O16" s="451"/>
      <c r="P16" s="451"/>
      <c r="Q16" s="467">
        <f t="shared" si="2"/>
        <v>11150</v>
      </c>
    </row>
    <row r="17" spans="1:17" ht="11.25">
      <c r="A17" s="468">
        <v>4</v>
      </c>
      <c r="B17" s="451" t="s">
        <v>390</v>
      </c>
      <c r="C17" s="452" t="s">
        <v>672</v>
      </c>
      <c r="D17" s="453" t="s">
        <v>658</v>
      </c>
      <c r="E17" s="451">
        <v>7840</v>
      </c>
      <c r="F17" s="451"/>
      <c r="G17" s="451"/>
      <c r="H17" s="451"/>
      <c r="I17" s="451"/>
      <c r="J17" s="451"/>
      <c r="K17" s="451"/>
      <c r="L17" s="451">
        <v>3300</v>
      </c>
      <c r="M17" s="451"/>
      <c r="N17" s="451"/>
      <c r="O17" s="451"/>
      <c r="P17" s="451"/>
      <c r="Q17" s="467">
        <f t="shared" si="2"/>
        <v>11140</v>
      </c>
    </row>
    <row r="18" spans="1:17" ht="11.25">
      <c r="A18" s="468">
        <v>5</v>
      </c>
      <c r="B18" s="451" t="s">
        <v>390</v>
      </c>
      <c r="C18" s="452" t="s">
        <v>672</v>
      </c>
      <c r="D18" s="453" t="s">
        <v>398</v>
      </c>
      <c r="E18" s="451">
        <v>27664</v>
      </c>
      <c r="F18" s="451"/>
      <c r="G18" s="451"/>
      <c r="H18" s="451"/>
      <c r="I18" s="451"/>
      <c r="J18" s="451"/>
      <c r="K18" s="451">
        <v>5670</v>
      </c>
      <c r="L18" s="451"/>
      <c r="M18" s="451"/>
      <c r="N18" s="451"/>
      <c r="O18" s="451"/>
      <c r="P18" s="451"/>
      <c r="Q18" s="467">
        <f t="shared" si="2"/>
        <v>33334</v>
      </c>
    </row>
    <row r="19" spans="1:17" ht="11.25">
      <c r="A19" s="468">
        <v>6</v>
      </c>
      <c r="B19" s="451" t="s">
        <v>390</v>
      </c>
      <c r="C19" s="452" t="s">
        <v>672</v>
      </c>
      <c r="D19" s="453" t="s">
        <v>683</v>
      </c>
      <c r="E19" s="451">
        <v>964</v>
      </c>
      <c r="F19" s="451"/>
      <c r="G19" s="451"/>
      <c r="H19" s="451">
        <v>7350</v>
      </c>
      <c r="I19" s="451"/>
      <c r="J19" s="451"/>
      <c r="K19" s="451"/>
      <c r="L19" s="451"/>
      <c r="M19" s="451"/>
      <c r="N19" s="451"/>
      <c r="O19" s="451"/>
      <c r="P19" s="451"/>
      <c r="Q19" s="467"/>
    </row>
    <row r="20" spans="1:17" ht="11.25">
      <c r="A20" s="468">
        <v>7</v>
      </c>
      <c r="B20" s="451" t="s">
        <v>390</v>
      </c>
      <c r="C20" s="452" t="s">
        <v>672</v>
      </c>
      <c r="D20" s="453" t="s">
        <v>684</v>
      </c>
      <c r="E20" s="451">
        <v>4480</v>
      </c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67">
        <f t="shared" si="2"/>
        <v>4480</v>
      </c>
    </row>
    <row r="21" spans="1:17" ht="11.25">
      <c r="A21" s="468">
        <v>8</v>
      </c>
      <c r="B21" s="451" t="s">
        <v>390</v>
      </c>
      <c r="C21" s="452" t="s">
        <v>672</v>
      </c>
      <c r="D21" s="453" t="s">
        <v>685</v>
      </c>
      <c r="E21" s="451">
        <v>3360</v>
      </c>
      <c r="F21" s="451"/>
      <c r="G21" s="451"/>
      <c r="H21" s="451">
        <v>1050</v>
      </c>
      <c r="I21" s="451"/>
      <c r="J21" s="451"/>
      <c r="K21" s="451">
        <v>1134</v>
      </c>
      <c r="L21" s="451"/>
      <c r="M21" s="451"/>
      <c r="N21" s="451"/>
      <c r="O21" s="451"/>
      <c r="P21" s="451"/>
      <c r="Q21" s="467">
        <f t="shared" si="2"/>
        <v>5544</v>
      </c>
    </row>
    <row r="22" spans="1:17" ht="11.25">
      <c r="A22" s="468">
        <v>9</v>
      </c>
      <c r="B22" s="451" t="s">
        <v>390</v>
      </c>
      <c r="C22" s="452" t="s">
        <v>672</v>
      </c>
      <c r="D22" s="453" t="s">
        <v>358</v>
      </c>
      <c r="E22" s="451">
        <v>5940</v>
      </c>
      <c r="F22" s="451"/>
      <c r="G22" s="451"/>
      <c r="H22" s="451"/>
      <c r="I22" s="451"/>
      <c r="J22" s="451"/>
      <c r="K22" s="451">
        <v>2221</v>
      </c>
      <c r="L22" s="451">
        <v>11875</v>
      </c>
      <c r="M22" s="451"/>
      <c r="N22" s="451"/>
      <c r="O22" s="451"/>
      <c r="P22" s="451"/>
      <c r="Q22" s="467">
        <f t="shared" si="2"/>
        <v>20036</v>
      </c>
    </row>
    <row r="23" spans="1:17" ht="11.25">
      <c r="A23" s="468">
        <v>10</v>
      </c>
      <c r="B23" s="451" t="s">
        <v>390</v>
      </c>
      <c r="C23" s="452" t="s">
        <v>672</v>
      </c>
      <c r="D23" s="453" t="s">
        <v>686</v>
      </c>
      <c r="E23" s="451">
        <v>5600</v>
      </c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67">
        <f t="shared" si="2"/>
        <v>5600</v>
      </c>
    </row>
    <row r="24" spans="1:17" ht="11.25">
      <c r="A24" s="468">
        <v>11</v>
      </c>
      <c r="B24" s="451" t="s">
        <v>390</v>
      </c>
      <c r="C24" s="452" t="s">
        <v>672</v>
      </c>
      <c r="D24" s="453" t="s">
        <v>687</v>
      </c>
      <c r="E24" s="451">
        <v>5600</v>
      </c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67"/>
    </row>
    <row r="25" spans="1:17" ht="11.25">
      <c r="A25" s="468">
        <v>12</v>
      </c>
      <c r="B25" s="451" t="s">
        <v>390</v>
      </c>
      <c r="C25" s="452" t="s">
        <v>672</v>
      </c>
      <c r="D25" s="453" t="s">
        <v>688</v>
      </c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67">
        <f t="shared" si="2"/>
        <v>0</v>
      </c>
    </row>
    <row r="26" spans="1:17" ht="11.25">
      <c r="A26" s="468">
        <v>13</v>
      </c>
      <c r="B26" s="451" t="s">
        <v>390</v>
      </c>
      <c r="C26" s="452" t="s">
        <v>672</v>
      </c>
      <c r="D26" s="453" t="s">
        <v>678</v>
      </c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67">
        <f t="shared" si="2"/>
        <v>0</v>
      </c>
    </row>
    <row r="27" spans="1:17" ht="11.25">
      <c r="A27" s="468">
        <v>14</v>
      </c>
      <c r="B27" s="451" t="s">
        <v>390</v>
      </c>
      <c r="C27" s="452" t="s">
        <v>672</v>
      </c>
      <c r="D27" s="453" t="s">
        <v>689</v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67">
        <f t="shared" si="2"/>
        <v>0</v>
      </c>
    </row>
    <row r="28" spans="1:17" ht="11.25">
      <c r="A28" s="468">
        <v>15</v>
      </c>
      <c r="B28" s="451" t="s">
        <v>390</v>
      </c>
      <c r="C28" s="452" t="s">
        <v>672</v>
      </c>
      <c r="D28" s="453" t="s">
        <v>690</v>
      </c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67">
        <f t="shared" si="2"/>
        <v>0</v>
      </c>
    </row>
    <row r="29" spans="1:17" ht="11.25">
      <c r="A29" s="468">
        <v>16</v>
      </c>
      <c r="B29" s="451" t="s">
        <v>390</v>
      </c>
      <c r="C29" s="452" t="s">
        <v>672</v>
      </c>
      <c r="D29" s="453" t="s">
        <v>677</v>
      </c>
      <c r="E29" s="451">
        <v>6496</v>
      </c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67">
        <f>SUM(E29:P29)</f>
        <v>6496</v>
      </c>
    </row>
    <row r="30" spans="1:17" ht="11.25">
      <c r="A30" s="464" t="s">
        <v>691</v>
      </c>
      <c r="B30" s="454"/>
      <c r="C30" s="455"/>
      <c r="D30" s="456" t="s">
        <v>692</v>
      </c>
      <c r="E30" s="454">
        <f aca="true" t="shared" si="3" ref="E30:Q30">-SUM(E15:E29)</f>
        <v>-71038</v>
      </c>
      <c r="F30" s="454">
        <f t="shared" si="3"/>
        <v>-3206</v>
      </c>
      <c r="G30" s="454">
        <f t="shared" si="3"/>
        <v>-1650</v>
      </c>
      <c r="H30" s="454">
        <f t="shared" si="3"/>
        <v>-8400</v>
      </c>
      <c r="I30" s="454">
        <f t="shared" si="3"/>
        <v>-3720</v>
      </c>
      <c r="J30" s="454">
        <f t="shared" si="3"/>
        <v>-9860</v>
      </c>
      <c r="K30" s="454">
        <f t="shared" si="3"/>
        <v>-16644</v>
      </c>
      <c r="L30" s="454">
        <f t="shared" si="3"/>
        <v>-23725</v>
      </c>
      <c r="M30" s="454">
        <f t="shared" si="3"/>
        <v>0</v>
      </c>
      <c r="N30" s="454">
        <f t="shared" si="3"/>
        <v>0</v>
      </c>
      <c r="O30" s="454">
        <f t="shared" si="3"/>
        <v>0</v>
      </c>
      <c r="P30" s="454">
        <f t="shared" si="3"/>
        <v>0</v>
      </c>
      <c r="Q30" s="711">
        <f t="shared" si="3"/>
        <v>-124329</v>
      </c>
    </row>
    <row r="31" spans="1:17" ht="11.25">
      <c r="A31" s="468">
        <v>1</v>
      </c>
      <c r="B31" s="451" t="s">
        <v>390</v>
      </c>
      <c r="C31" s="452" t="s">
        <v>693</v>
      </c>
      <c r="D31" s="453" t="s">
        <v>694</v>
      </c>
      <c r="E31" s="451">
        <v>69390</v>
      </c>
      <c r="F31" s="451">
        <v>640</v>
      </c>
      <c r="G31" s="451"/>
      <c r="H31" s="451"/>
      <c r="I31" s="451"/>
      <c r="J31" s="451">
        <v>1950</v>
      </c>
      <c r="K31" s="451"/>
      <c r="L31" s="451"/>
      <c r="M31" s="451"/>
      <c r="N31" s="451"/>
      <c r="O31" s="451"/>
      <c r="P31" s="451"/>
      <c r="Q31" s="467">
        <f aca="true" t="shared" si="4" ref="Q31:Q36">SUM(E31:P31)</f>
        <v>71980</v>
      </c>
    </row>
    <row r="32" spans="1:17" ht="11.25">
      <c r="A32" s="468">
        <v>2</v>
      </c>
      <c r="B32" s="451" t="s">
        <v>390</v>
      </c>
      <c r="C32" s="452" t="s">
        <v>693</v>
      </c>
      <c r="D32" s="453" t="s">
        <v>658</v>
      </c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67">
        <f t="shared" si="4"/>
        <v>0</v>
      </c>
    </row>
    <row r="33" spans="1:17" ht="11.25">
      <c r="A33" s="468">
        <v>3</v>
      </c>
      <c r="B33" s="451" t="s">
        <v>390</v>
      </c>
      <c r="C33" s="452" t="s">
        <v>693</v>
      </c>
      <c r="D33" s="453" t="s">
        <v>398</v>
      </c>
      <c r="E33" s="451"/>
      <c r="F33" s="451">
        <v>22080</v>
      </c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67">
        <f t="shared" si="4"/>
        <v>22080</v>
      </c>
    </row>
    <row r="34" spans="1:17" ht="11.25">
      <c r="A34" s="468">
        <v>4</v>
      </c>
      <c r="B34" s="451" t="s">
        <v>390</v>
      </c>
      <c r="C34" s="452" t="s">
        <v>693</v>
      </c>
      <c r="D34" s="453" t="s">
        <v>683</v>
      </c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67">
        <f t="shared" si="4"/>
        <v>0</v>
      </c>
    </row>
    <row r="35" spans="1:17" ht="11.25">
      <c r="A35" s="468">
        <v>5</v>
      </c>
      <c r="B35" s="451" t="s">
        <v>390</v>
      </c>
      <c r="C35" s="452" t="s">
        <v>693</v>
      </c>
      <c r="D35" s="453" t="s">
        <v>686</v>
      </c>
      <c r="E35" s="451"/>
      <c r="F35" s="451">
        <v>4158</v>
      </c>
      <c r="G35" s="451">
        <v>37963</v>
      </c>
      <c r="H35" s="451"/>
      <c r="I35" s="451">
        <v>5000</v>
      </c>
      <c r="J35" s="451">
        <v>3312</v>
      </c>
      <c r="K35" s="451"/>
      <c r="L35" s="451"/>
      <c r="M35" s="451"/>
      <c r="N35" s="451"/>
      <c r="O35" s="451"/>
      <c r="P35" s="451"/>
      <c r="Q35" s="467">
        <f t="shared" si="4"/>
        <v>50433</v>
      </c>
    </row>
    <row r="36" spans="1:17" ht="11.25">
      <c r="A36" s="468">
        <v>6</v>
      </c>
      <c r="B36" s="451" t="s">
        <v>390</v>
      </c>
      <c r="C36" s="452" t="s">
        <v>693</v>
      </c>
      <c r="D36" s="453" t="s">
        <v>688</v>
      </c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67">
        <f t="shared" si="4"/>
        <v>0</v>
      </c>
    </row>
    <row r="37" spans="1:17" ht="11.25">
      <c r="A37" s="468">
        <v>7</v>
      </c>
      <c r="B37" s="451" t="s">
        <v>390</v>
      </c>
      <c r="C37" s="452" t="s">
        <v>693</v>
      </c>
      <c r="D37" s="453" t="s">
        <v>687</v>
      </c>
      <c r="E37" s="451"/>
      <c r="F37" s="451">
        <v>30860</v>
      </c>
      <c r="G37" s="451">
        <v>25736</v>
      </c>
      <c r="H37" s="451"/>
      <c r="I37" s="451">
        <v>21235</v>
      </c>
      <c r="J37" s="451">
        <v>7488</v>
      </c>
      <c r="K37" s="451"/>
      <c r="L37" s="451"/>
      <c r="M37" s="451"/>
      <c r="N37" s="451"/>
      <c r="O37" s="451"/>
      <c r="P37" s="452"/>
      <c r="Q37" s="467"/>
    </row>
    <row r="38" spans="1:17" ht="11.25">
      <c r="A38" s="468">
        <v>8</v>
      </c>
      <c r="B38" s="451" t="s">
        <v>390</v>
      </c>
      <c r="C38" s="452" t="s">
        <v>693</v>
      </c>
      <c r="D38" s="453" t="s">
        <v>695</v>
      </c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2"/>
      <c r="Q38" s="467">
        <f aca="true" t="shared" si="5" ref="Q38:Q47">SUM(E38:P38)</f>
        <v>0</v>
      </c>
    </row>
    <row r="39" spans="1:17" ht="11.25">
      <c r="A39" s="468">
        <v>9</v>
      </c>
      <c r="B39" s="451" t="s">
        <v>390</v>
      </c>
      <c r="C39" s="452" t="s">
        <v>693</v>
      </c>
      <c r="D39" s="453" t="s">
        <v>696</v>
      </c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2"/>
      <c r="Q39" s="467">
        <f t="shared" si="5"/>
        <v>0</v>
      </c>
    </row>
    <row r="40" spans="1:17" ht="11.25">
      <c r="A40" s="468">
        <v>10</v>
      </c>
      <c r="B40" s="451" t="s">
        <v>390</v>
      </c>
      <c r="C40" s="452" t="s">
        <v>693</v>
      </c>
      <c r="D40" s="453" t="s">
        <v>675</v>
      </c>
      <c r="E40" s="451"/>
      <c r="F40" s="451">
        <v>15168</v>
      </c>
      <c r="G40" s="451"/>
      <c r="H40" s="451"/>
      <c r="I40" s="451">
        <v>11030</v>
      </c>
      <c r="J40" s="451">
        <v>1440</v>
      </c>
      <c r="K40" s="451"/>
      <c r="L40" s="451"/>
      <c r="M40" s="451"/>
      <c r="N40" s="451"/>
      <c r="O40" s="451"/>
      <c r="P40" s="452"/>
      <c r="Q40" s="467">
        <f t="shared" si="5"/>
        <v>27638</v>
      </c>
    </row>
    <row r="41" spans="1:17" ht="11.25">
      <c r="A41" s="468">
        <v>11</v>
      </c>
      <c r="B41" s="451" t="s">
        <v>390</v>
      </c>
      <c r="C41" s="452" t="s">
        <v>693</v>
      </c>
      <c r="D41" s="453" t="s">
        <v>697</v>
      </c>
      <c r="E41" s="451"/>
      <c r="F41" s="451">
        <v>6040</v>
      </c>
      <c r="G41" s="451"/>
      <c r="H41" s="451">
        <v>1260</v>
      </c>
      <c r="I41" s="451">
        <v>9040</v>
      </c>
      <c r="J41" s="451">
        <v>1440</v>
      </c>
      <c r="K41" s="451"/>
      <c r="L41" s="451"/>
      <c r="M41" s="451"/>
      <c r="N41" s="451"/>
      <c r="O41" s="451"/>
      <c r="P41" s="452"/>
      <c r="Q41" s="467">
        <f t="shared" si="5"/>
        <v>17780</v>
      </c>
    </row>
    <row r="42" spans="1:17" ht="11.25">
      <c r="A42" s="468">
        <v>12</v>
      </c>
      <c r="B42" s="451" t="s">
        <v>390</v>
      </c>
      <c r="C42" s="452" t="s">
        <v>693</v>
      </c>
      <c r="D42" s="453" t="s">
        <v>839</v>
      </c>
      <c r="E42" s="451"/>
      <c r="F42" s="451"/>
      <c r="G42" s="451"/>
      <c r="H42" s="451"/>
      <c r="I42" s="451">
        <v>2837</v>
      </c>
      <c r="J42" s="451"/>
      <c r="K42" s="451"/>
      <c r="L42" s="451"/>
      <c r="M42" s="451"/>
      <c r="N42" s="451"/>
      <c r="O42" s="451"/>
      <c r="P42" s="452"/>
      <c r="Q42" s="467">
        <f t="shared" si="5"/>
        <v>2837</v>
      </c>
    </row>
    <row r="43" spans="1:17" ht="11.25">
      <c r="A43" s="468">
        <v>13</v>
      </c>
      <c r="B43" s="451" t="s">
        <v>390</v>
      </c>
      <c r="C43" s="452" t="s">
        <v>693</v>
      </c>
      <c r="D43" s="453" t="s">
        <v>689</v>
      </c>
      <c r="E43" s="451"/>
      <c r="F43" s="451"/>
      <c r="G43" s="451">
        <v>35950</v>
      </c>
      <c r="H43" s="451">
        <v>1260</v>
      </c>
      <c r="I43" s="451">
        <v>22746</v>
      </c>
      <c r="J43" s="451"/>
      <c r="K43" s="451">
        <v>9000</v>
      </c>
      <c r="L43" s="451">
        <v>13860</v>
      </c>
      <c r="M43" s="451"/>
      <c r="N43" s="451"/>
      <c r="O43" s="451"/>
      <c r="P43" s="452"/>
      <c r="Q43" s="467">
        <f t="shared" si="5"/>
        <v>82816</v>
      </c>
    </row>
    <row r="44" spans="1:17" ht="11.25">
      <c r="A44" s="468">
        <v>14</v>
      </c>
      <c r="B44" s="451" t="s">
        <v>390</v>
      </c>
      <c r="C44" s="452" t="s">
        <v>693</v>
      </c>
      <c r="D44" s="453" t="s">
        <v>676</v>
      </c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2"/>
      <c r="Q44" s="467">
        <f t="shared" si="5"/>
        <v>0</v>
      </c>
    </row>
    <row r="45" spans="1:17" ht="11.25">
      <c r="A45" s="468">
        <v>15</v>
      </c>
      <c r="B45" s="451" t="s">
        <v>390</v>
      </c>
      <c r="C45" s="452" t="s">
        <v>693</v>
      </c>
      <c r="D45" s="453" t="s">
        <v>698</v>
      </c>
      <c r="E45" s="451"/>
      <c r="F45" s="451"/>
      <c r="G45" s="451">
        <v>11975</v>
      </c>
      <c r="H45" s="451"/>
      <c r="I45" s="451">
        <v>23425</v>
      </c>
      <c r="J45" s="451">
        <v>3600</v>
      </c>
      <c r="K45" s="451"/>
      <c r="L45" s="451"/>
      <c r="M45" s="451"/>
      <c r="N45" s="451"/>
      <c r="O45" s="451"/>
      <c r="P45" s="452"/>
      <c r="Q45" s="467">
        <f t="shared" si="5"/>
        <v>39000</v>
      </c>
    </row>
    <row r="46" spans="1:17" ht="11.25">
      <c r="A46" s="468">
        <v>16</v>
      </c>
      <c r="B46" s="451" t="s">
        <v>390</v>
      </c>
      <c r="C46" s="452" t="s">
        <v>693</v>
      </c>
      <c r="D46" s="453" t="s">
        <v>699</v>
      </c>
      <c r="E46" s="451"/>
      <c r="F46" s="451"/>
      <c r="G46" s="451">
        <v>2400</v>
      </c>
      <c r="H46" s="451"/>
      <c r="I46" s="451"/>
      <c r="J46" s="451"/>
      <c r="K46" s="451"/>
      <c r="L46" s="451"/>
      <c r="M46" s="451"/>
      <c r="N46" s="451"/>
      <c r="O46" s="451"/>
      <c r="P46" s="452"/>
      <c r="Q46" s="467">
        <f t="shared" si="5"/>
        <v>2400</v>
      </c>
    </row>
    <row r="47" spans="1:17" ht="11.25">
      <c r="A47" s="468">
        <v>17</v>
      </c>
      <c r="B47" s="451" t="s">
        <v>390</v>
      </c>
      <c r="C47" s="452" t="s">
        <v>693</v>
      </c>
      <c r="D47" s="453" t="s">
        <v>678</v>
      </c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2"/>
      <c r="Q47" s="467">
        <f t="shared" si="5"/>
        <v>0</v>
      </c>
    </row>
    <row r="48" spans="1:17" ht="11.25">
      <c r="A48" s="1000" t="s">
        <v>700</v>
      </c>
      <c r="B48" s="1001"/>
      <c r="C48" s="457"/>
      <c r="D48" s="458"/>
      <c r="E48" s="458">
        <f>SUM(E31:E47)</f>
        <v>69390</v>
      </c>
      <c r="F48" s="458">
        <f aca="true" t="shared" si="6" ref="F48:P48">SUM(F31:F47)</f>
        <v>78946</v>
      </c>
      <c r="G48" s="458">
        <f t="shared" si="6"/>
        <v>114024</v>
      </c>
      <c r="H48" s="458">
        <f>SUM(H31:H47)</f>
        <v>2520</v>
      </c>
      <c r="I48" s="458">
        <f t="shared" si="6"/>
        <v>95313</v>
      </c>
      <c r="J48" s="458">
        <f t="shared" si="6"/>
        <v>19230</v>
      </c>
      <c r="K48" s="458">
        <f>SUM(K31:K47)</f>
        <v>9000</v>
      </c>
      <c r="L48" s="458">
        <f t="shared" si="6"/>
        <v>13860</v>
      </c>
      <c r="M48" s="458">
        <f t="shared" si="6"/>
        <v>0</v>
      </c>
      <c r="N48" s="458">
        <f t="shared" si="6"/>
        <v>0</v>
      </c>
      <c r="O48" s="458">
        <f t="shared" si="6"/>
        <v>0</v>
      </c>
      <c r="P48" s="458">
        <f t="shared" si="6"/>
        <v>0</v>
      </c>
      <c r="Q48" s="469">
        <f>SUM(Q31:Q47)</f>
        <v>316964</v>
      </c>
    </row>
    <row r="49" spans="1:17" s="450" customFormat="1" ht="12" thickBot="1">
      <c r="A49" s="1002" t="s">
        <v>701</v>
      </c>
      <c r="B49" s="1003"/>
      <c r="C49" s="713" t="s">
        <v>702</v>
      </c>
      <c r="D49" s="714" t="s">
        <v>195</v>
      </c>
      <c r="E49" s="715">
        <f>E30+E48</f>
        <v>-1648</v>
      </c>
      <c r="F49" s="715">
        <f>F30+F48</f>
        <v>75740</v>
      </c>
      <c r="G49" s="715">
        <f aca="true" t="shared" si="7" ref="G49:P49">G30+G48</f>
        <v>112374</v>
      </c>
      <c r="H49" s="715">
        <f t="shared" si="7"/>
        <v>-5880</v>
      </c>
      <c r="I49" s="715">
        <f t="shared" si="7"/>
        <v>91593</v>
      </c>
      <c r="J49" s="715">
        <f>J30+J48</f>
        <v>9370</v>
      </c>
      <c r="K49" s="715">
        <f t="shared" si="7"/>
        <v>-7644</v>
      </c>
      <c r="L49" s="715">
        <f>L30+L48</f>
        <v>-9865</v>
      </c>
      <c r="M49" s="715">
        <f t="shared" si="7"/>
        <v>0</v>
      </c>
      <c r="N49" s="715">
        <f>N30+N48</f>
        <v>0</v>
      </c>
      <c r="O49" s="715">
        <f t="shared" si="7"/>
        <v>0</v>
      </c>
      <c r="P49" s="715">
        <f t="shared" si="7"/>
        <v>0</v>
      </c>
      <c r="Q49" s="716">
        <f>Q30+Q48</f>
        <v>192635</v>
      </c>
    </row>
    <row r="50" ht="12" thickBot="1"/>
    <row r="51" spans="1:17" ht="15" customHeight="1">
      <c r="A51" s="997" t="s">
        <v>703</v>
      </c>
      <c r="B51" s="998"/>
      <c r="C51" s="998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  <c r="Q51" s="999"/>
    </row>
    <row r="52" spans="1:17" ht="11.25">
      <c r="A52" s="710"/>
      <c r="B52" s="470"/>
      <c r="C52" s="470"/>
      <c r="D52" s="470"/>
      <c r="E52" s="470" t="s">
        <v>14</v>
      </c>
      <c r="F52" s="470" t="s">
        <v>15</v>
      </c>
      <c r="G52" s="470" t="s">
        <v>16</v>
      </c>
      <c r="H52" s="470" t="s">
        <v>17</v>
      </c>
      <c r="I52" s="470" t="s">
        <v>18</v>
      </c>
      <c r="J52" s="470" t="s">
        <v>19</v>
      </c>
      <c r="K52" s="470" t="s">
        <v>20</v>
      </c>
      <c r="L52" s="470" t="s">
        <v>21</v>
      </c>
      <c r="M52" s="470" t="s">
        <v>22</v>
      </c>
      <c r="N52" s="470" t="s">
        <v>23</v>
      </c>
      <c r="O52" s="470" t="s">
        <v>24</v>
      </c>
      <c r="P52" s="470" t="s">
        <v>25</v>
      </c>
      <c r="Q52" s="703" t="s">
        <v>26</v>
      </c>
    </row>
    <row r="53" spans="1:17" ht="11.25">
      <c r="A53" s="468">
        <v>1</v>
      </c>
      <c r="B53" s="451" t="s">
        <v>658</v>
      </c>
      <c r="C53" s="451" t="s">
        <v>672</v>
      </c>
      <c r="D53" s="451" t="s">
        <v>658</v>
      </c>
      <c r="E53" s="451">
        <v>32471</v>
      </c>
      <c r="F53" s="451">
        <v>22239</v>
      </c>
      <c r="G53" s="451">
        <v>18998</v>
      </c>
      <c r="H53" s="451">
        <v>9784</v>
      </c>
      <c r="I53" s="451">
        <v>7220</v>
      </c>
      <c r="J53" s="451">
        <v>13065</v>
      </c>
      <c r="K53" s="451">
        <v>31883</v>
      </c>
      <c r="L53" s="451">
        <v>37368</v>
      </c>
      <c r="M53" s="451"/>
      <c r="N53" s="451"/>
      <c r="O53" s="451"/>
      <c r="P53" s="451"/>
      <c r="Q53" s="467">
        <f aca="true" t="shared" si="8" ref="Q53:Q73">SUM(E53:P53)</f>
        <v>173028</v>
      </c>
    </row>
    <row r="54" spans="1:17" ht="11.25">
      <c r="A54" s="468">
        <v>2</v>
      </c>
      <c r="B54" s="451" t="s">
        <v>658</v>
      </c>
      <c r="C54" s="451" t="s">
        <v>672</v>
      </c>
      <c r="D54" s="459" t="s">
        <v>676</v>
      </c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67">
        <f t="shared" si="8"/>
        <v>0</v>
      </c>
    </row>
    <row r="55" spans="1:17" ht="11.25">
      <c r="A55" s="468">
        <v>3</v>
      </c>
      <c r="B55" s="451" t="s">
        <v>658</v>
      </c>
      <c r="C55" s="451" t="s">
        <v>672</v>
      </c>
      <c r="D55" s="459" t="s">
        <v>658</v>
      </c>
      <c r="E55" s="451"/>
      <c r="F55" s="451"/>
      <c r="G55" s="451"/>
      <c r="H55" s="451"/>
      <c r="I55" s="451">
        <v>5225</v>
      </c>
      <c r="J55" s="451">
        <v>7030</v>
      </c>
      <c r="K55" s="451">
        <v>4320</v>
      </c>
      <c r="L55" s="451">
        <v>2454</v>
      </c>
      <c r="M55" s="451"/>
      <c r="N55" s="451"/>
      <c r="O55" s="451"/>
      <c r="P55" s="451"/>
      <c r="Q55" s="467">
        <f t="shared" si="8"/>
        <v>19029</v>
      </c>
    </row>
    <row r="56" spans="1:17" ht="11.25">
      <c r="A56" s="468">
        <v>4</v>
      </c>
      <c r="B56" s="459" t="s">
        <v>666</v>
      </c>
      <c r="C56" s="451" t="s">
        <v>672</v>
      </c>
      <c r="D56" s="459" t="s">
        <v>666</v>
      </c>
      <c r="E56" s="451"/>
      <c r="F56" s="451">
        <v>2322</v>
      </c>
      <c r="G56" s="451">
        <v>68</v>
      </c>
      <c r="H56" s="451">
        <v>3842</v>
      </c>
      <c r="I56" s="451"/>
      <c r="J56" s="451"/>
      <c r="K56" s="451"/>
      <c r="L56" s="451">
        <v>14096</v>
      </c>
      <c r="M56" s="451"/>
      <c r="N56" s="451"/>
      <c r="O56" s="451"/>
      <c r="P56" s="451"/>
      <c r="Q56" s="467">
        <f t="shared" si="8"/>
        <v>20328</v>
      </c>
    </row>
    <row r="57" spans="1:17" ht="11.25">
      <c r="A57" s="468">
        <v>5</v>
      </c>
      <c r="B57" s="459" t="s">
        <v>674</v>
      </c>
      <c r="C57" s="451" t="s">
        <v>672</v>
      </c>
      <c r="D57" s="459" t="s">
        <v>674</v>
      </c>
      <c r="E57" s="451"/>
      <c r="F57" s="451"/>
      <c r="G57" s="451"/>
      <c r="H57" s="451">
        <v>76</v>
      </c>
      <c r="I57" s="451"/>
      <c r="J57" s="451">
        <v>26</v>
      </c>
      <c r="K57" s="451"/>
      <c r="L57" s="451"/>
      <c r="M57" s="451"/>
      <c r="N57" s="451"/>
      <c r="O57" s="451"/>
      <c r="P57" s="451"/>
      <c r="Q57" s="467">
        <f t="shared" si="8"/>
        <v>102</v>
      </c>
    </row>
    <row r="58" spans="1:17" ht="11.25">
      <c r="A58" s="468">
        <v>6</v>
      </c>
      <c r="B58" s="451" t="s">
        <v>704</v>
      </c>
      <c r="C58" s="451" t="s">
        <v>672</v>
      </c>
      <c r="D58" s="451" t="s">
        <v>674</v>
      </c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67">
        <f t="shared" si="8"/>
        <v>0</v>
      </c>
    </row>
    <row r="59" spans="1:17" ht="11.25">
      <c r="A59" s="468">
        <v>7</v>
      </c>
      <c r="B59" s="451" t="s">
        <v>705</v>
      </c>
      <c r="C59" s="451" t="s">
        <v>672</v>
      </c>
      <c r="D59" s="451" t="s">
        <v>705</v>
      </c>
      <c r="E59" s="451"/>
      <c r="F59" s="451"/>
      <c r="G59" s="451"/>
      <c r="H59" s="451">
        <v>2269</v>
      </c>
      <c r="I59" s="451">
        <v>5</v>
      </c>
      <c r="J59" s="451"/>
      <c r="K59" s="451">
        <v>4476</v>
      </c>
      <c r="L59" s="451"/>
      <c r="M59" s="451"/>
      <c r="N59" s="451"/>
      <c r="O59" s="451"/>
      <c r="P59" s="451"/>
      <c r="Q59" s="467">
        <f t="shared" si="8"/>
        <v>6750</v>
      </c>
    </row>
    <row r="60" spans="1:17" ht="11.25">
      <c r="A60" s="468">
        <v>8</v>
      </c>
      <c r="B60" s="451" t="s">
        <v>676</v>
      </c>
      <c r="C60" s="451" t="s">
        <v>672</v>
      </c>
      <c r="D60" s="451" t="s">
        <v>676</v>
      </c>
      <c r="E60" s="451"/>
      <c r="F60" s="451"/>
      <c r="G60" s="451"/>
      <c r="H60" s="451">
        <v>56</v>
      </c>
      <c r="I60" s="451"/>
      <c r="J60" s="451"/>
      <c r="K60" s="451"/>
      <c r="L60" s="451"/>
      <c r="M60" s="451"/>
      <c r="N60" s="451"/>
      <c r="O60" s="451"/>
      <c r="P60" s="451"/>
      <c r="Q60" s="467">
        <f t="shared" si="8"/>
        <v>56</v>
      </c>
    </row>
    <row r="61" spans="1:17" ht="11.25">
      <c r="A61" s="468">
        <v>9</v>
      </c>
      <c r="B61" s="451" t="s">
        <v>677</v>
      </c>
      <c r="C61" s="451" t="s">
        <v>672</v>
      </c>
      <c r="D61" s="451" t="s">
        <v>677</v>
      </c>
      <c r="E61" s="451"/>
      <c r="F61" s="451"/>
      <c r="G61" s="451"/>
      <c r="H61" s="451">
        <v>613</v>
      </c>
      <c r="I61" s="451"/>
      <c r="J61" s="451"/>
      <c r="K61" s="451">
        <v>14682</v>
      </c>
      <c r="L61" s="451"/>
      <c r="M61" s="451"/>
      <c r="N61" s="451"/>
      <c r="O61" s="451"/>
      <c r="P61" s="451"/>
      <c r="Q61" s="467">
        <f t="shared" si="8"/>
        <v>15295</v>
      </c>
    </row>
    <row r="62" spans="1:17" ht="11.25">
      <c r="A62" s="468">
        <v>10</v>
      </c>
      <c r="B62" s="451" t="s">
        <v>683</v>
      </c>
      <c r="C62" s="451" t="s">
        <v>672</v>
      </c>
      <c r="D62" s="451" t="s">
        <v>661</v>
      </c>
      <c r="E62" s="451"/>
      <c r="F62" s="451">
        <v>1280</v>
      </c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67">
        <f t="shared" si="8"/>
        <v>1280</v>
      </c>
    </row>
    <row r="63" spans="1:17" ht="11.25">
      <c r="A63" s="468">
        <v>11</v>
      </c>
      <c r="B63" s="451" t="s">
        <v>706</v>
      </c>
      <c r="C63" s="451" t="s">
        <v>672</v>
      </c>
      <c r="D63" s="451" t="s">
        <v>661</v>
      </c>
      <c r="E63" s="451">
        <v>32492</v>
      </c>
      <c r="F63" s="451">
        <v>25482</v>
      </c>
      <c r="G63" s="451"/>
      <c r="H63" s="451">
        <v>45294</v>
      </c>
      <c r="I63" s="451">
        <v>21414</v>
      </c>
      <c r="J63" s="451">
        <v>46800</v>
      </c>
      <c r="K63" s="451">
        <v>21683</v>
      </c>
      <c r="L63" s="451">
        <v>19741</v>
      </c>
      <c r="M63" s="451"/>
      <c r="N63" s="451"/>
      <c r="O63" s="451"/>
      <c r="P63" s="451"/>
      <c r="Q63" s="467">
        <f t="shared" si="8"/>
        <v>212906</v>
      </c>
    </row>
    <row r="64" spans="1:17" ht="11.25">
      <c r="A64" s="468">
        <v>12</v>
      </c>
      <c r="B64" s="451" t="s">
        <v>707</v>
      </c>
      <c r="C64" s="451" t="s">
        <v>672</v>
      </c>
      <c r="D64" s="451" t="s">
        <v>674</v>
      </c>
      <c r="E64" s="451">
        <v>68274</v>
      </c>
      <c r="F64" s="451">
        <v>56438</v>
      </c>
      <c r="G64" s="451">
        <v>62869</v>
      </c>
      <c r="H64" s="451"/>
      <c r="I64" s="451">
        <v>17333</v>
      </c>
      <c r="J64" s="451">
        <v>72359</v>
      </c>
      <c r="K64" s="451">
        <v>106748</v>
      </c>
      <c r="L64" s="451">
        <v>106565</v>
      </c>
      <c r="M64" s="451"/>
      <c r="N64" s="451"/>
      <c r="O64" s="451"/>
      <c r="P64" s="451"/>
      <c r="Q64" s="467">
        <f t="shared" si="8"/>
        <v>490586</v>
      </c>
    </row>
    <row r="65" spans="1:17" ht="11.25">
      <c r="A65" s="468">
        <v>13</v>
      </c>
      <c r="B65" s="451" t="s">
        <v>708</v>
      </c>
      <c r="C65" s="451" t="s">
        <v>672</v>
      </c>
      <c r="D65" s="451" t="s">
        <v>658</v>
      </c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67">
        <f t="shared" si="8"/>
        <v>0</v>
      </c>
    </row>
    <row r="66" spans="1:17" ht="11.25">
      <c r="A66" s="468">
        <v>14</v>
      </c>
      <c r="B66" s="451" t="s">
        <v>709</v>
      </c>
      <c r="C66" s="451" t="s">
        <v>672</v>
      </c>
      <c r="D66" s="451" t="s">
        <v>710</v>
      </c>
      <c r="E66" s="451">
        <v>8245</v>
      </c>
      <c r="F66" s="451">
        <v>7000</v>
      </c>
      <c r="G66" s="451">
        <v>14860</v>
      </c>
      <c r="H66" s="451">
        <v>16180</v>
      </c>
      <c r="I66" s="451">
        <v>5840</v>
      </c>
      <c r="J66" s="451">
        <v>12020</v>
      </c>
      <c r="K66" s="451">
        <v>9037</v>
      </c>
      <c r="L66" s="451">
        <v>20911</v>
      </c>
      <c r="M66" s="451"/>
      <c r="N66" s="451"/>
      <c r="O66" s="451"/>
      <c r="P66" s="451"/>
      <c r="Q66" s="467">
        <f t="shared" si="8"/>
        <v>94093</v>
      </c>
    </row>
    <row r="67" spans="1:17" ht="11.25">
      <c r="A67" s="468">
        <v>15</v>
      </c>
      <c r="B67" s="451" t="s">
        <v>711</v>
      </c>
      <c r="C67" s="451" t="s">
        <v>672</v>
      </c>
      <c r="D67" s="451" t="s">
        <v>677</v>
      </c>
      <c r="E67" s="451">
        <v>10667</v>
      </c>
      <c r="F67" s="451">
        <v>2704</v>
      </c>
      <c r="G67" s="451">
        <v>62</v>
      </c>
      <c r="H67" s="451">
        <v>1250</v>
      </c>
      <c r="I67" s="451"/>
      <c r="J67" s="451">
        <v>1698</v>
      </c>
      <c r="K67" s="451">
        <v>10235</v>
      </c>
      <c r="L67" s="451">
        <v>14051</v>
      </c>
      <c r="M67" s="451"/>
      <c r="N67" s="451"/>
      <c r="O67" s="451"/>
      <c r="P67" s="451"/>
      <c r="Q67" s="467">
        <f t="shared" si="8"/>
        <v>40667</v>
      </c>
    </row>
    <row r="68" spans="1:17" ht="11.25">
      <c r="A68" s="468">
        <v>16</v>
      </c>
      <c r="B68" s="451" t="s">
        <v>712</v>
      </c>
      <c r="C68" s="451" t="s">
        <v>672</v>
      </c>
      <c r="D68" s="451" t="s">
        <v>666</v>
      </c>
      <c r="E68" s="451">
        <v>45</v>
      </c>
      <c r="F68" s="451">
        <v>78</v>
      </c>
      <c r="G68" s="451">
        <v>100</v>
      </c>
      <c r="H68" s="451">
        <v>4528</v>
      </c>
      <c r="I68" s="451"/>
      <c r="J68" s="451">
        <v>262</v>
      </c>
      <c r="K68" s="451"/>
      <c r="L68" s="451">
        <v>3160</v>
      </c>
      <c r="M68" s="451"/>
      <c r="N68" s="451"/>
      <c r="O68" s="451"/>
      <c r="P68" s="451"/>
      <c r="Q68" s="467">
        <f t="shared" si="8"/>
        <v>8173</v>
      </c>
    </row>
    <row r="69" spans="1:17" ht="11.25">
      <c r="A69" s="468">
        <v>17</v>
      </c>
      <c r="B69" s="460" t="s">
        <v>713</v>
      </c>
      <c r="C69" s="451" t="s">
        <v>672</v>
      </c>
      <c r="D69" s="460" t="s">
        <v>714</v>
      </c>
      <c r="E69" s="451">
        <v>25130</v>
      </c>
      <c r="F69" s="451">
        <v>20805</v>
      </c>
      <c r="G69" s="451">
        <v>2040</v>
      </c>
      <c r="H69" s="451">
        <v>24300</v>
      </c>
      <c r="I69" s="451">
        <v>12780</v>
      </c>
      <c r="J69" s="451">
        <v>28800</v>
      </c>
      <c r="K69" s="451">
        <v>22280</v>
      </c>
      <c r="L69" s="451">
        <v>17220</v>
      </c>
      <c r="M69" s="451"/>
      <c r="N69" s="451"/>
      <c r="O69" s="451"/>
      <c r="P69" s="451"/>
      <c r="Q69" s="467">
        <f t="shared" si="8"/>
        <v>153355</v>
      </c>
    </row>
    <row r="70" spans="1:17" ht="11.25">
      <c r="A70" s="468">
        <v>18</v>
      </c>
      <c r="B70" s="461" t="s">
        <v>715</v>
      </c>
      <c r="C70" s="451" t="s">
        <v>672</v>
      </c>
      <c r="D70" s="460" t="s">
        <v>716</v>
      </c>
      <c r="E70" s="451"/>
      <c r="F70" s="451"/>
      <c r="G70" s="451">
        <v>35230</v>
      </c>
      <c r="H70" s="451">
        <v>7293</v>
      </c>
      <c r="I70" s="451">
        <v>18600</v>
      </c>
      <c r="J70" s="451">
        <v>8280</v>
      </c>
      <c r="K70" s="451">
        <v>18600</v>
      </c>
      <c r="L70" s="451">
        <v>12598</v>
      </c>
      <c r="M70" s="451"/>
      <c r="N70" s="451"/>
      <c r="O70" s="451"/>
      <c r="P70" s="451"/>
      <c r="Q70" s="467">
        <f t="shared" si="8"/>
        <v>100601</v>
      </c>
    </row>
    <row r="71" spans="1:17" ht="11.25">
      <c r="A71" s="468">
        <v>19</v>
      </c>
      <c r="B71" s="461" t="s">
        <v>717</v>
      </c>
      <c r="C71" s="451" t="s">
        <v>672</v>
      </c>
      <c r="D71" s="460" t="s">
        <v>690</v>
      </c>
      <c r="E71" s="451">
        <v>115</v>
      </c>
      <c r="F71" s="451">
        <v>72</v>
      </c>
      <c r="G71" s="451">
        <v>120</v>
      </c>
      <c r="H71" s="451"/>
      <c r="I71" s="451"/>
      <c r="J71" s="451"/>
      <c r="K71" s="451"/>
      <c r="L71" s="451"/>
      <c r="M71" s="451"/>
      <c r="N71" s="451"/>
      <c r="O71" s="451"/>
      <c r="P71" s="451"/>
      <c r="Q71" s="467">
        <f t="shared" si="8"/>
        <v>307</v>
      </c>
    </row>
    <row r="72" spans="1:17" ht="11.25">
      <c r="A72" s="468">
        <v>20</v>
      </c>
      <c r="B72" s="461" t="s">
        <v>718</v>
      </c>
      <c r="C72" s="451" t="s">
        <v>672</v>
      </c>
      <c r="D72" s="460" t="s">
        <v>719</v>
      </c>
      <c r="E72" s="451">
        <v>6630</v>
      </c>
      <c r="F72" s="451">
        <v>3480</v>
      </c>
      <c r="G72" s="451">
        <v>4100</v>
      </c>
      <c r="H72" s="451">
        <v>6840</v>
      </c>
      <c r="I72" s="451">
        <v>3720</v>
      </c>
      <c r="J72" s="451">
        <v>3629</v>
      </c>
      <c r="K72" s="451">
        <v>3720</v>
      </c>
      <c r="L72" s="451">
        <v>3720</v>
      </c>
      <c r="M72" s="451"/>
      <c r="N72" s="451"/>
      <c r="O72" s="451"/>
      <c r="P72" s="451"/>
      <c r="Q72" s="467">
        <f t="shared" si="8"/>
        <v>35839</v>
      </c>
    </row>
    <row r="73" spans="1:17" ht="11.25">
      <c r="A73" s="468">
        <v>21</v>
      </c>
      <c r="B73" s="461" t="s">
        <v>720</v>
      </c>
      <c r="C73" s="451" t="s">
        <v>672</v>
      </c>
      <c r="D73" s="460" t="s">
        <v>705</v>
      </c>
      <c r="E73" s="451">
        <v>2609</v>
      </c>
      <c r="F73" s="451">
        <v>6080</v>
      </c>
      <c r="G73" s="451">
        <v>60</v>
      </c>
      <c r="H73" s="451"/>
      <c r="I73" s="451">
        <v>7430</v>
      </c>
      <c r="J73" s="451">
        <v>9850</v>
      </c>
      <c r="K73" s="451">
        <v>2892</v>
      </c>
      <c r="L73" s="451">
        <v>5952</v>
      </c>
      <c r="M73" s="451"/>
      <c r="N73" s="451"/>
      <c r="O73" s="451"/>
      <c r="P73" s="451"/>
      <c r="Q73" s="467">
        <f t="shared" si="8"/>
        <v>34873</v>
      </c>
    </row>
    <row r="74" spans="1:17" s="450" customFormat="1" ht="12.75">
      <c r="A74" s="1004" t="s">
        <v>691</v>
      </c>
      <c r="B74" s="1005"/>
      <c r="C74" s="1006"/>
      <c r="D74" s="462"/>
      <c r="E74" s="458">
        <f aca="true" t="shared" si="9" ref="E74:P74">SUM(E53:E73)</f>
        <v>186678</v>
      </c>
      <c r="F74" s="458">
        <f t="shared" si="9"/>
        <v>147980</v>
      </c>
      <c r="G74" s="458">
        <f t="shared" si="9"/>
        <v>138507</v>
      </c>
      <c r="H74" s="458">
        <f t="shared" si="9"/>
        <v>122325</v>
      </c>
      <c r="I74" s="458">
        <f t="shared" si="9"/>
        <v>99567</v>
      </c>
      <c r="J74" s="458">
        <f t="shared" si="9"/>
        <v>203819</v>
      </c>
      <c r="K74" s="458">
        <f t="shared" si="9"/>
        <v>250556</v>
      </c>
      <c r="L74" s="458">
        <f t="shared" si="9"/>
        <v>257836</v>
      </c>
      <c r="M74" s="458">
        <f t="shared" si="9"/>
        <v>0</v>
      </c>
      <c r="N74" s="458">
        <f t="shared" si="9"/>
        <v>0</v>
      </c>
      <c r="O74" s="458">
        <f t="shared" si="9"/>
        <v>0</v>
      </c>
      <c r="P74" s="458">
        <f t="shared" si="9"/>
        <v>0</v>
      </c>
      <c r="Q74" s="717">
        <f>SUM(Q53:Q72)</f>
        <v>1372395</v>
      </c>
    </row>
    <row r="75" spans="1:17" ht="11.25">
      <c r="A75" s="468">
        <v>1</v>
      </c>
      <c r="B75" s="451" t="s">
        <v>676</v>
      </c>
      <c r="C75" s="451" t="s">
        <v>693</v>
      </c>
      <c r="D75" s="451" t="s">
        <v>676</v>
      </c>
      <c r="E75" s="451">
        <v>160</v>
      </c>
      <c r="F75" s="451">
        <v>2376</v>
      </c>
      <c r="G75" s="451">
        <v>11176</v>
      </c>
      <c r="H75" s="451"/>
      <c r="I75" s="451">
        <v>8572</v>
      </c>
      <c r="J75" s="451"/>
      <c r="K75" s="451">
        <v>1500</v>
      </c>
      <c r="L75" s="451"/>
      <c r="M75" s="451"/>
      <c r="N75" s="451"/>
      <c r="O75" s="451"/>
      <c r="P75" s="451"/>
      <c r="Q75" s="467">
        <f aca="true" t="shared" si="10" ref="Q75:Q95">SUM(E75:P75)</f>
        <v>23784</v>
      </c>
    </row>
    <row r="76" spans="1:17" ht="11.25">
      <c r="A76" s="468">
        <v>2</v>
      </c>
      <c r="B76" s="451" t="s">
        <v>658</v>
      </c>
      <c r="C76" s="451" t="s">
        <v>693</v>
      </c>
      <c r="D76" s="459" t="s">
        <v>658</v>
      </c>
      <c r="E76" s="451"/>
      <c r="F76" s="451">
        <v>10552</v>
      </c>
      <c r="G76" s="451">
        <v>33579</v>
      </c>
      <c r="H76" s="451">
        <v>5410</v>
      </c>
      <c r="I76" s="451">
        <v>11105</v>
      </c>
      <c r="J76" s="451">
        <v>10440</v>
      </c>
      <c r="K76" s="451">
        <v>4320</v>
      </c>
      <c r="L76" s="451">
        <v>2454</v>
      </c>
      <c r="M76" s="451"/>
      <c r="N76" s="451"/>
      <c r="O76" s="451"/>
      <c r="P76" s="451"/>
      <c r="Q76" s="467">
        <f t="shared" si="10"/>
        <v>77860</v>
      </c>
    </row>
    <row r="77" spans="1:17" ht="11.25">
      <c r="A77" s="468">
        <v>3</v>
      </c>
      <c r="B77" s="451" t="s">
        <v>358</v>
      </c>
      <c r="C77" s="451" t="s">
        <v>693</v>
      </c>
      <c r="D77" s="451" t="s">
        <v>674</v>
      </c>
      <c r="E77" s="451"/>
      <c r="F77" s="451">
        <v>19816</v>
      </c>
      <c r="G77" s="451">
        <v>16592</v>
      </c>
      <c r="H77" s="451">
        <v>110</v>
      </c>
      <c r="I77" s="451">
        <v>63506</v>
      </c>
      <c r="J77" s="451">
        <v>69</v>
      </c>
      <c r="K77" s="451"/>
      <c r="L77" s="451"/>
      <c r="M77" s="451"/>
      <c r="N77" s="451"/>
      <c r="O77" s="451"/>
      <c r="P77" s="451"/>
      <c r="Q77" s="467">
        <f t="shared" si="10"/>
        <v>100093</v>
      </c>
    </row>
    <row r="78" spans="1:17" ht="11.25">
      <c r="A78" s="468">
        <v>4</v>
      </c>
      <c r="B78" s="451" t="s">
        <v>721</v>
      </c>
      <c r="C78" s="451" t="s">
        <v>693</v>
      </c>
      <c r="D78" s="459" t="s">
        <v>666</v>
      </c>
      <c r="E78" s="451">
        <v>275</v>
      </c>
      <c r="F78" s="451">
        <v>6187</v>
      </c>
      <c r="G78" s="451">
        <v>5101</v>
      </c>
      <c r="H78" s="451">
        <v>2780</v>
      </c>
      <c r="I78" s="451">
        <v>17285</v>
      </c>
      <c r="J78" s="451">
        <v>5513</v>
      </c>
      <c r="K78" s="451">
        <v>3122</v>
      </c>
      <c r="L78" s="451">
        <v>181</v>
      </c>
      <c r="M78" s="451"/>
      <c r="N78" s="451"/>
      <c r="O78" s="451"/>
      <c r="P78" s="451"/>
      <c r="Q78" s="467">
        <f t="shared" si="10"/>
        <v>40444</v>
      </c>
    </row>
    <row r="79" spans="1:17" ht="11.25">
      <c r="A79" s="468">
        <v>5</v>
      </c>
      <c r="B79" s="451" t="s">
        <v>721</v>
      </c>
      <c r="C79" s="451" t="s">
        <v>693</v>
      </c>
      <c r="D79" s="451" t="s">
        <v>722</v>
      </c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67">
        <f t="shared" si="10"/>
        <v>0</v>
      </c>
    </row>
    <row r="80" spans="1:17" ht="11.25">
      <c r="A80" s="468">
        <v>6</v>
      </c>
      <c r="B80" s="451" t="s">
        <v>723</v>
      </c>
      <c r="C80" s="451" t="s">
        <v>693</v>
      </c>
      <c r="D80" s="451" t="s">
        <v>723</v>
      </c>
      <c r="E80" s="451"/>
      <c r="F80" s="451">
        <v>59312</v>
      </c>
      <c r="G80" s="451">
        <v>29229</v>
      </c>
      <c r="H80" s="451">
        <v>180</v>
      </c>
      <c r="I80" s="451">
        <v>58027</v>
      </c>
      <c r="J80" s="451">
        <v>73</v>
      </c>
      <c r="K80" s="451">
        <v>4</v>
      </c>
      <c r="L80" s="451"/>
      <c r="M80" s="451"/>
      <c r="N80" s="451"/>
      <c r="O80" s="451"/>
      <c r="P80" s="451"/>
      <c r="Q80" s="467">
        <f t="shared" si="10"/>
        <v>146825</v>
      </c>
    </row>
    <row r="81" spans="1:17" ht="11.25">
      <c r="A81" s="468">
        <v>7</v>
      </c>
      <c r="B81" s="451" t="s">
        <v>673</v>
      </c>
      <c r="C81" s="451" t="s">
        <v>693</v>
      </c>
      <c r="D81" s="451" t="s">
        <v>661</v>
      </c>
      <c r="E81" s="451">
        <v>9574</v>
      </c>
      <c r="F81" s="451">
        <v>39520</v>
      </c>
      <c r="G81" s="451">
        <v>123300</v>
      </c>
      <c r="H81" s="451">
        <v>4200</v>
      </c>
      <c r="I81" s="451">
        <v>66530</v>
      </c>
      <c r="J81" s="451"/>
      <c r="K81" s="451"/>
      <c r="L81" s="451"/>
      <c r="M81" s="451"/>
      <c r="N81" s="451"/>
      <c r="O81" s="451"/>
      <c r="P81" s="451"/>
      <c r="Q81" s="467">
        <f t="shared" si="10"/>
        <v>243124</v>
      </c>
    </row>
    <row r="82" spans="1:17" ht="11.25">
      <c r="A82" s="468">
        <v>8</v>
      </c>
      <c r="B82" s="451" t="s">
        <v>724</v>
      </c>
      <c r="C82" s="451" t="s">
        <v>693</v>
      </c>
      <c r="D82" s="451" t="s">
        <v>724</v>
      </c>
      <c r="E82" s="451"/>
      <c r="F82" s="451">
        <v>5</v>
      </c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67"/>
    </row>
    <row r="83" spans="1:17" ht="11.25">
      <c r="A83" s="468">
        <v>9</v>
      </c>
      <c r="B83" s="451" t="s">
        <v>725</v>
      </c>
      <c r="C83" s="451" t="s">
        <v>693</v>
      </c>
      <c r="D83" s="451" t="s">
        <v>726</v>
      </c>
      <c r="E83" s="451"/>
      <c r="F83" s="451"/>
      <c r="G83" s="451">
        <v>600</v>
      </c>
      <c r="H83" s="451"/>
      <c r="I83" s="451"/>
      <c r="J83" s="451"/>
      <c r="K83" s="451"/>
      <c r="L83" s="451"/>
      <c r="M83" s="451"/>
      <c r="N83" s="451"/>
      <c r="O83" s="451"/>
      <c r="P83" s="451"/>
      <c r="Q83" s="467"/>
    </row>
    <row r="84" spans="1:17" ht="11.25">
      <c r="A84" s="468">
        <v>10</v>
      </c>
      <c r="B84" s="451" t="s">
        <v>710</v>
      </c>
      <c r="C84" s="451" t="s">
        <v>693</v>
      </c>
      <c r="D84" s="451" t="s">
        <v>710</v>
      </c>
      <c r="E84" s="451"/>
      <c r="F84" s="451"/>
      <c r="G84" s="451"/>
      <c r="H84" s="451"/>
      <c r="I84" s="451"/>
      <c r="J84" s="451"/>
      <c r="K84" s="451">
        <v>13056</v>
      </c>
      <c r="L84" s="451"/>
      <c r="M84" s="451"/>
      <c r="N84" s="451"/>
      <c r="O84" s="451"/>
      <c r="P84" s="451"/>
      <c r="Q84" s="467"/>
    </row>
    <row r="85" spans="1:17" ht="11.25">
      <c r="A85" s="468">
        <v>11</v>
      </c>
      <c r="B85" s="451" t="s">
        <v>706</v>
      </c>
      <c r="C85" s="451" t="s">
        <v>693</v>
      </c>
      <c r="D85" s="451" t="s">
        <v>661</v>
      </c>
      <c r="E85" s="451">
        <v>32492</v>
      </c>
      <c r="F85" s="451">
        <v>25482</v>
      </c>
      <c r="G85" s="451"/>
      <c r="H85" s="451">
        <v>45294</v>
      </c>
      <c r="I85" s="451">
        <v>21414</v>
      </c>
      <c r="J85" s="451">
        <v>46800</v>
      </c>
      <c r="K85" s="451">
        <v>21683</v>
      </c>
      <c r="L85" s="451">
        <v>19741</v>
      </c>
      <c r="M85" s="451"/>
      <c r="N85" s="451"/>
      <c r="O85" s="451"/>
      <c r="P85" s="451"/>
      <c r="Q85" s="467">
        <f t="shared" si="10"/>
        <v>212906</v>
      </c>
    </row>
    <row r="86" spans="1:17" ht="11.25">
      <c r="A86" s="468">
        <v>12</v>
      </c>
      <c r="B86" s="451" t="s">
        <v>707</v>
      </c>
      <c r="C86" s="451" t="s">
        <v>693</v>
      </c>
      <c r="D86" s="451" t="s">
        <v>674</v>
      </c>
      <c r="E86" s="451">
        <v>68274</v>
      </c>
      <c r="F86" s="451">
        <v>56438</v>
      </c>
      <c r="G86" s="451">
        <v>62869</v>
      </c>
      <c r="H86" s="451"/>
      <c r="I86" s="451">
        <v>17333</v>
      </c>
      <c r="J86" s="451">
        <v>72359</v>
      </c>
      <c r="K86" s="451">
        <v>106748</v>
      </c>
      <c r="L86" s="451">
        <v>106565</v>
      </c>
      <c r="M86" s="451"/>
      <c r="N86" s="451"/>
      <c r="O86" s="451"/>
      <c r="P86" s="451"/>
      <c r="Q86" s="467">
        <f t="shared" si="10"/>
        <v>490586</v>
      </c>
    </row>
    <row r="87" spans="1:17" ht="11.25">
      <c r="A87" s="468">
        <v>13</v>
      </c>
      <c r="B87" s="451" t="s">
        <v>708</v>
      </c>
      <c r="C87" s="451" t="s">
        <v>693</v>
      </c>
      <c r="D87" s="451" t="s">
        <v>658</v>
      </c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67">
        <f t="shared" si="10"/>
        <v>0</v>
      </c>
    </row>
    <row r="88" spans="1:17" ht="11.25">
      <c r="A88" s="468">
        <v>14</v>
      </c>
      <c r="B88" s="451" t="s">
        <v>709</v>
      </c>
      <c r="C88" s="451" t="s">
        <v>693</v>
      </c>
      <c r="D88" s="451" t="s">
        <v>710</v>
      </c>
      <c r="E88" s="451">
        <v>8245</v>
      </c>
      <c r="F88" s="451">
        <v>7000</v>
      </c>
      <c r="G88" s="451">
        <v>14860</v>
      </c>
      <c r="H88" s="451">
        <v>16180</v>
      </c>
      <c r="I88" s="451">
        <v>5840</v>
      </c>
      <c r="J88" s="451">
        <v>12020</v>
      </c>
      <c r="K88" s="451">
        <v>9037</v>
      </c>
      <c r="L88" s="451">
        <v>20911</v>
      </c>
      <c r="M88" s="451"/>
      <c r="N88" s="451"/>
      <c r="O88" s="451"/>
      <c r="P88" s="451"/>
      <c r="Q88" s="467">
        <f t="shared" si="10"/>
        <v>94093</v>
      </c>
    </row>
    <row r="89" spans="1:17" ht="11.25">
      <c r="A89" s="468">
        <v>15</v>
      </c>
      <c r="B89" s="451" t="s">
        <v>711</v>
      </c>
      <c r="C89" s="451" t="s">
        <v>693</v>
      </c>
      <c r="D89" s="451" t="s">
        <v>677</v>
      </c>
      <c r="E89" s="451">
        <v>10667</v>
      </c>
      <c r="F89" s="451">
        <v>2704</v>
      </c>
      <c r="G89" s="451">
        <v>62</v>
      </c>
      <c r="H89" s="451">
        <v>1250</v>
      </c>
      <c r="I89" s="451"/>
      <c r="J89" s="451">
        <v>1698</v>
      </c>
      <c r="K89" s="451">
        <v>10235</v>
      </c>
      <c r="L89" s="451">
        <v>14051</v>
      </c>
      <c r="M89" s="451"/>
      <c r="N89" s="451"/>
      <c r="O89" s="451"/>
      <c r="P89" s="451"/>
      <c r="Q89" s="467">
        <f t="shared" si="10"/>
        <v>40667</v>
      </c>
    </row>
    <row r="90" spans="1:17" ht="11.25">
      <c r="A90" s="468">
        <v>16</v>
      </c>
      <c r="B90" s="451" t="s">
        <v>712</v>
      </c>
      <c r="C90" s="451" t="s">
        <v>693</v>
      </c>
      <c r="D90" s="451" t="s">
        <v>666</v>
      </c>
      <c r="E90" s="451">
        <v>45</v>
      </c>
      <c r="F90" s="451">
        <v>78</v>
      </c>
      <c r="G90" s="451">
        <v>100</v>
      </c>
      <c r="H90" s="451">
        <v>4528</v>
      </c>
      <c r="I90" s="451"/>
      <c r="J90" s="451">
        <v>262</v>
      </c>
      <c r="K90" s="451"/>
      <c r="L90" s="451">
        <v>3160</v>
      </c>
      <c r="M90" s="451"/>
      <c r="N90" s="451"/>
      <c r="O90" s="451"/>
      <c r="P90" s="451"/>
      <c r="Q90" s="467">
        <f t="shared" si="10"/>
        <v>8173</v>
      </c>
    </row>
    <row r="91" spans="1:17" ht="11.25">
      <c r="A91" s="468">
        <v>17</v>
      </c>
      <c r="B91" s="460" t="s">
        <v>713</v>
      </c>
      <c r="C91" s="451" t="s">
        <v>693</v>
      </c>
      <c r="D91" s="460" t="s">
        <v>714</v>
      </c>
      <c r="E91" s="451">
        <v>25130</v>
      </c>
      <c r="F91" s="451">
        <v>20805</v>
      </c>
      <c r="G91" s="451">
        <v>2040</v>
      </c>
      <c r="H91" s="451">
        <v>24300</v>
      </c>
      <c r="I91" s="451">
        <v>12780</v>
      </c>
      <c r="J91" s="451">
        <v>28800</v>
      </c>
      <c r="K91" s="451">
        <v>22280</v>
      </c>
      <c r="L91" s="451">
        <v>17220</v>
      </c>
      <c r="M91" s="451"/>
      <c r="N91" s="451"/>
      <c r="O91" s="451"/>
      <c r="P91" s="451"/>
      <c r="Q91" s="467">
        <f t="shared" si="10"/>
        <v>153355</v>
      </c>
    </row>
    <row r="92" spans="1:17" ht="11.25">
      <c r="A92" s="468">
        <v>18</v>
      </c>
      <c r="B92" s="461" t="s">
        <v>715</v>
      </c>
      <c r="C92" s="451" t="s">
        <v>672</v>
      </c>
      <c r="D92" s="460" t="s">
        <v>716</v>
      </c>
      <c r="E92" s="451"/>
      <c r="F92" s="451"/>
      <c r="G92" s="451">
        <v>35230</v>
      </c>
      <c r="H92" s="451">
        <v>7293</v>
      </c>
      <c r="I92" s="451">
        <v>18600</v>
      </c>
      <c r="J92" s="451">
        <v>8280</v>
      </c>
      <c r="K92" s="451">
        <v>18600</v>
      </c>
      <c r="L92" s="451">
        <v>12598</v>
      </c>
      <c r="M92" s="451"/>
      <c r="N92" s="451"/>
      <c r="O92" s="451"/>
      <c r="P92" s="452"/>
      <c r="Q92" s="467">
        <f t="shared" si="10"/>
        <v>100601</v>
      </c>
    </row>
    <row r="93" spans="1:17" ht="11.25">
      <c r="A93" s="468">
        <v>19</v>
      </c>
      <c r="B93" s="461" t="s">
        <v>717</v>
      </c>
      <c r="C93" s="451" t="s">
        <v>693</v>
      </c>
      <c r="D93" s="460" t="s">
        <v>690</v>
      </c>
      <c r="E93" s="451">
        <v>115</v>
      </c>
      <c r="F93" s="451">
        <v>72</v>
      </c>
      <c r="G93" s="451">
        <v>120</v>
      </c>
      <c r="H93" s="451"/>
      <c r="I93" s="451"/>
      <c r="J93" s="451"/>
      <c r="K93" s="451"/>
      <c r="L93" s="451"/>
      <c r="M93" s="451"/>
      <c r="N93" s="451"/>
      <c r="O93" s="451"/>
      <c r="P93" s="452"/>
      <c r="Q93" s="467">
        <f t="shared" si="10"/>
        <v>307</v>
      </c>
    </row>
    <row r="94" spans="1:17" ht="11.25">
      <c r="A94" s="468">
        <v>20</v>
      </c>
      <c r="B94" s="461" t="s">
        <v>718</v>
      </c>
      <c r="C94" s="451" t="s">
        <v>693</v>
      </c>
      <c r="D94" s="460" t="s">
        <v>719</v>
      </c>
      <c r="E94" s="451">
        <v>6630</v>
      </c>
      <c r="F94" s="451">
        <v>3480</v>
      </c>
      <c r="G94" s="451">
        <v>4100</v>
      </c>
      <c r="H94" s="451">
        <v>6840</v>
      </c>
      <c r="I94" s="451">
        <v>3720</v>
      </c>
      <c r="J94" s="451">
        <v>3629</v>
      </c>
      <c r="K94" s="451">
        <v>3720</v>
      </c>
      <c r="L94" s="451">
        <v>3720</v>
      </c>
      <c r="M94" s="451"/>
      <c r="N94" s="451"/>
      <c r="O94" s="451"/>
      <c r="P94" s="452"/>
      <c r="Q94" s="467">
        <f t="shared" si="10"/>
        <v>35839</v>
      </c>
    </row>
    <row r="95" spans="1:17" s="450" customFormat="1" ht="11.25">
      <c r="A95" s="468">
        <v>21</v>
      </c>
      <c r="B95" s="461" t="s">
        <v>720</v>
      </c>
      <c r="C95" s="453" t="s">
        <v>672</v>
      </c>
      <c r="D95" s="460" t="s">
        <v>705</v>
      </c>
      <c r="E95" s="451">
        <v>2609</v>
      </c>
      <c r="F95" s="451">
        <v>6080</v>
      </c>
      <c r="G95" s="451">
        <v>60</v>
      </c>
      <c r="H95" s="451"/>
      <c r="I95" s="451">
        <v>7430</v>
      </c>
      <c r="J95" s="451">
        <v>9850</v>
      </c>
      <c r="K95" s="451">
        <v>2892</v>
      </c>
      <c r="L95" s="451">
        <v>5952</v>
      </c>
      <c r="M95" s="451"/>
      <c r="N95" s="451"/>
      <c r="O95" s="451"/>
      <c r="P95" s="452"/>
      <c r="Q95" s="467">
        <f t="shared" si="10"/>
        <v>34873</v>
      </c>
    </row>
    <row r="96" spans="1:17" s="450" customFormat="1" ht="11.25">
      <c r="A96" s="1007" t="s">
        <v>700</v>
      </c>
      <c r="B96" s="1008"/>
      <c r="C96" s="1009"/>
      <c r="D96" s="463"/>
      <c r="E96" s="458">
        <f aca="true" t="shared" si="11" ref="E96:P96">SUM(E75:E95)</f>
        <v>164216</v>
      </c>
      <c r="F96" s="458">
        <f t="shared" si="11"/>
        <v>259907</v>
      </c>
      <c r="G96" s="458">
        <f t="shared" si="11"/>
        <v>339018</v>
      </c>
      <c r="H96" s="458">
        <f t="shared" si="11"/>
        <v>118365</v>
      </c>
      <c r="I96" s="458">
        <f t="shared" si="11"/>
        <v>312142</v>
      </c>
      <c r="J96" s="458">
        <f t="shared" si="11"/>
        <v>199793</v>
      </c>
      <c r="K96" s="458">
        <f t="shared" si="11"/>
        <v>217197</v>
      </c>
      <c r="L96" s="458">
        <f t="shared" si="11"/>
        <v>206553</v>
      </c>
      <c r="M96" s="458">
        <f t="shared" si="11"/>
        <v>0</v>
      </c>
      <c r="N96" s="458">
        <f t="shared" si="11"/>
        <v>0</v>
      </c>
      <c r="O96" s="458">
        <f t="shared" si="11"/>
        <v>0</v>
      </c>
      <c r="P96" s="458">
        <f t="shared" si="11"/>
        <v>0</v>
      </c>
      <c r="Q96" s="469">
        <f>SUM(Q75:Q94)</f>
        <v>1768657</v>
      </c>
    </row>
    <row r="97" spans="1:17" ht="12" thickBot="1">
      <c r="A97" s="1002" t="s">
        <v>727</v>
      </c>
      <c r="B97" s="1022"/>
      <c r="C97" s="1022"/>
      <c r="D97" s="1003"/>
      <c r="E97" s="718">
        <f aca="true" t="shared" si="12" ref="E97:Q97">E74-E96</f>
        <v>22462</v>
      </c>
      <c r="F97" s="718">
        <f t="shared" si="12"/>
        <v>-111927</v>
      </c>
      <c r="G97" s="718">
        <f t="shared" si="12"/>
        <v>-200511</v>
      </c>
      <c r="H97" s="718">
        <f t="shared" si="12"/>
        <v>3960</v>
      </c>
      <c r="I97" s="718">
        <f t="shared" si="12"/>
        <v>-212575</v>
      </c>
      <c r="J97" s="718">
        <f t="shared" si="12"/>
        <v>4026</v>
      </c>
      <c r="K97" s="718">
        <f t="shared" si="12"/>
        <v>33359</v>
      </c>
      <c r="L97" s="718">
        <f t="shared" si="12"/>
        <v>51283</v>
      </c>
      <c r="M97" s="718">
        <f t="shared" si="12"/>
        <v>0</v>
      </c>
      <c r="N97" s="718">
        <f t="shared" si="12"/>
        <v>0</v>
      </c>
      <c r="O97" s="718">
        <f t="shared" si="12"/>
        <v>0</v>
      </c>
      <c r="P97" s="719">
        <f t="shared" si="12"/>
        <v>0</v>
      </c>
      <c r="Q97" s="720">
        <f t="shared" si="12"/>
        <v>-396262</v>
      </c>
    </row>
    <row r="98" ht="12" thickBot="1"/>
    <row r="99" spans="1:17" ht="11.25">
      <c r="A99" s="1016" t="s">
        <v>908</v>
      </c>
      <c r="B99" s="1017"/>
      <c r="C99" s="1017"/>
      <c r="D99" s="1013" t="s">
        <v>907</v>
      </c>
      <c r="E99" s="1014"/>
      <c r="F99" s="1014"/>
      <c r="G99" s="1014"/>
      <c r="H99" s="1014"/>
      <c r="I99" s="1014"/>
      <c r="J99" s="1014"/>
      <c r="K99" s="1014"/>
      <c r="L99" s="1014"/>
      <c r="M99" s="1014"/>
      <c r="N99" s="1014"/>
      <c r="O99" s="1014"/>
      <c r="P99" s="1014"/>
      <c r="Q99" s="1015"/>
    </row>
    <row r="100" spans="1:17" ht="11.25">
      <c r="A100" s="1018"/>
      <c r="B100" s="1019"/>
      <c r="C100" s="1019"/>
      <c r="D100" s="472">
        <v>2016</v>
      </c>
      <c r="E100" s="470" t="s">
        <v>840</v>
      </c>
      <c r="F100" s="470" t="s">
        <v>841</v>
      </c>
      <c r="G100" s="470" t="s">
        <v>842</v>
      </c>
      <c r="H100" s="470" t="s">
        <v>843</v>
      </c>
      <c r="I100" s="470" t="s">
        <v>844</v>
      </c>
      <c r="J100" s="470" t="s">
        <v>845</v>
      </c>
      <c r="K100" s="470" t="s">
        <v>846</v>
      </c>
      <c r="L100" s="470" t="s">
        <v>847</v>
      </c>
      <c r="M100" s="470" t="s">
        <v>848</v>
      </c>
      <c r="N100" s="470" t="s">
        <v>849</v>
      </c>
      <c r="O100" s="470" t="s">
        <v>850</v>
      </c>
      <c r="P100" s="470" t="s">
        <v>851</v>
      </c>
      <c r="Q100" s="703" t="s">
        <v>830</v>
      </c>
    </row>
    <row r="101" spans="1:17" ht="11.25">
      <c r="A101" s="1018"/>
      <c r="B101" s="1019"/>
      <c r="C101" s="1019"/>
      <c r="D101" s="699" t="s">
        <v>852</v>
      </c>
      <c r="E101" s="696">
        <f aca="true" t="shared" si="13" ref="E101:Q101">-(E13+E30-E74)</f>
        <v>444912</v>
      </c>
      <c r="F101" s="696">
        <f t="shared" si="13"/>
        <v>151186</v>
      </c>
      <c r="G101" s="696">
        <f t="shared" si="13"/>
        <v>140157</v>
      </c>
      <c r="H101" s="696">
        <f t="shared" si="13"/>
        <v>205841</v>
      </c>
      <c r="I101" s="696">
        <f t="shared" si="13"/>
        <v>103287</v>
      </c>
      <c r="J101" s="696">
        <f t="shared" si="13"/>
        <v>213679</v>
      </c>
      <c r="K101" s="696">
        <f t="shared" si="13"/>
        <v>413768</v>
      </c>
      <c r="L101" s="696">
        <f t="shared" si="13"/>
        <v>406284</v>
      </c>
      <c r="M101" s="696">
        <f t="shared" si="13"/>
        <v>0</v>
      </c>
      <c r="N101" s="696">
        <f t="shared" si="13"/>
        <v>0</v>
      </c>
      <c r="O101" s="696">
        <f t="shared" si="13"/>
        <v>0</v>
      </c>
      <c r="P101" s="696">
        <f t="shared" si="13"/>
        <v>0</v>
      </c>
      <c r="Q101" s="704">
        <f t="shared" si="13"/>
        <v>2030327</v>
      </c>
    </row>
    <row r="102" spans="1:17" ht="11.25">
      <c r="A102" s="1018"/>
      <c r="B102" s="1019"/>
      <c r="C102" s="1019"/>
      <c r="D102" s="700" t="s">
        <v>853</v>
      </c>
      <c r="E102" s="697">
        <f aca="true" t="shared" si="14" ref="E102:P102">E96+E48</f>
        <v>233606</v>
      </c>
      <c r="F102" s="697">
        <f t="shared" si="14"/>
        <v>338853</v>
      </c>
      <c r="G102" s="697">
        <f t="shared" si="14"/>
        <v>453042</v>
      </c>
      <c r="H102" s="697">
        <f t="shared" si="14"/>
        <v>120885</v>
      </c>
      <c r="I102" s="697">
        <f t="shared" si="14"/>
        <v>407455</v>
      </c>
      <c r="J102" s="697">
        <f t="shared" si="14"/>
        <v>219023</v>
      </c>
      <c r="K102" s="697">
        <f t="shared" si="14"/>
        <v>226197</v>
      </c>
      <c r="L102" s="697">
        <f t="shared" si="14"/>
        <v>220413</v>
      </c>
      <c r="M102" s="697">
        <f t="shared" si="14"/>
        <v>0</v>
      </c>
      <c r="N102" s="697">
        <f t="shared" si="14"/>
        <v>0</v>
      </c>
      <c r="O102" s="697">
        <f t="shared" si="14"/>
        <v>0</v>
      </c>
      <c r="P102" s="697">
        <f t="shared" si="14"/>
        <v>0</v>
      </c>
      <c r="Q102" s="705">
        <f>Q96</f>
        <v>1768657</v>
      </c>
    </row>
    <row r="103" spans="1:17" ht="11.25">
      <c r="A103" s="1018"/>
      <c r="B103" s="1019"/>
      <c r="C103" s="1019"/>
      <c r="D103" s="456"/>
      <c r="E103" s="465">
        <f aca="true" t="shared" si="15" ref="E103:Q103">E101-E102</f>
        <v>211306</v>
      </c>
      <c r="F103" s="465">
        <f t="shared" si="15"/>
        <v>-187667</v>
      </c>
      <c r="G103" s="465">
        <f t="shared" si="15"/>
        <v>-312885</v>
      </c>
      <c r="H103" s="465">
        <f t="shared" si="15"/>
        <v>84956</v>
      </c>
      <c r="I103" s="465">
        <f t="shared" si="15"/>
        <v>-304168</v>
      </c>
      <c r="J103" s="465">
        <f t="shared" si="15"/>
        <v>-5344</v>
      </c>
      <c r="K103" s="465">
        <f t="shared" si="15"/>
        <v>187571</v>
      </c>
      <c r="L103" s="465">
        <f t="shared" si="15"/>
        <v>185871</v>
      </c>
      <c r="M103" s="465">
        <f t="shared" si="15"/>
        <v>0</v>
      </c>
      <c r="N103" s="465">
        <f t="shared" si="15"/>
        <v>0</v>
      </c>
      <c r="O103" s="465">
        <f t="shared" si="15"/>
        <v>0</v>
      </c>
      <c r="P103" s="465">
        <f t="shared" si="15"/>
        <v>0</v>
      </c>
      <c r="Q103" s="466">
        <f t="shared" si="15"/>
        <v>261670</v>
      </c>
    </row>
    <row r="104" spans="1:17" ht="11.25">
      <c r="A104" s="1018"/>
      <c r="B104" s="1019"/>
      <c r="C104" s="1019"/>
      <c r="D104" s="701" t="s">
        <v>854</v>
      </c>
      <c r="E104" s="698">
        <f aca="true" t="shared" si="16" ref="E104:P104">E102-E101</f>
        <v>-211306</v>
      </c>
      <c r="F104" s="698">
        <f t="shared" si="16"/>
        <v>187667</v>
      </c>
      <c r="G104" s="698">
        <f t="shared" si="16"/>
        <v>312885</v>
      </c>
      <c r="H104" s="698">
        <f t="shared" si="16"/>
        <v>-84956</v>
      </c>
      <c r="I104" s="698">
        <f t="shared" si="16"/>
        <v>304168</v>
      </c>
      <c r="J104" s="698">
        <f t="shared" si="16"/>
        <v>5344</v>
      </c>
      <c r="K104" s="698">
        <f t="shared" si="16"/>
        <v>-187571</v>
      </c>
      <c r="L104" s="698">
        <f t="shared" si="16"/>
        <v>-185871</v>
      </c>
      <c r="M104" s="698">
        <f t="shared" si="16"/>
        <v>0</v>
      </c>
      <c r="N104" s="698">
        <f t="shared" si="16"/>
        <v>0</v>
      </c>
      <c r="O104" s="698">
        <f t="shared" si="16"/>
        <v>0</v>
      </c>
      <c r="P104" s="698">
        <f t="shared" si="16"/>
        <v>0</v>
      </c>
      <c r="Q104" s="706">
        <f>SUM(E104:P104)</f>
        <v>140360</v>
      </c>
    </row>
    <row r="105" spans="1:17" ht="11.25">
      <c r="A105" s="1018"/>
      <c r="B105" s="1019"/>
      <c r="C105" s="1019"/>
      <c r="D105" s="707"/>
      <c r="E105" s="707"/>
      <c r="F105" s="707"/>
      <c r="G105" s="707"/>
      <c r="H105" s="707"/>
      <c r="I105" s="707"/>
      <c r="J105" s="707"/>
      <c r="K105" s="707"/>
      <c r="L105" s="707"/>
      <c r="M105" s="707"/>
      <c r="N105" s="707"/>
      <c r="O105" s="707"/>
      <c r="P105" s="707"/>
      <c r="Q105" s="708"/>
    </row>
    <row r="106" spans="1:17" ht="11.25">
      <c r="A106" s="1018"/>
      <c r="B106" s="1019"/>
      <c r="C106" s="1019"/>
      <c r="D106" s="1010" t="s">
        <v>906</v>
      </c>
      <c r="E106" s="1011"/>
      <c r="F106" s="1011"/>
      <c r="G106" s="1011"/>
      <c r="H106" s="1011"/>
      <c r="I106" s="1011"/>
      <c r="J106" s="1011"/>
      <c r="K106" s="1011"/>
      <c r="L106" s="1011"/>
      <c r="M106" s="1011"/>
      <c r="N106" s="1011"/>
      <c r="O106" s="1011"/>
      <c r="P106" s="1011"/>
      <c r="Q106" s="1012"/>
    </row>
    <row r="107" spans="1:17" ht="11.25">
      <c r="A107" s="1018"/>
      <c r="B107" s="1019"/>
      <c r="C107" s="1019"/>
      <c r="D107" s="472">
        <v>2016</v>
      </c>
      <c r="E107" s="470" t="s">
        <v>840</v>
      </c>
      <c r="F107" s="470" t="s">
        <v>841</v>
      </c>
      <c r="G107" s="470" t="s">
        <v>842</v>
      </c>
      <c r="H107" s="470" t="s">
        <v>843</v>
      </c>
      <c r="I107" s="470" t="s">
        <v>844</v>
      </c>
      <c r="J107" s="470" t="s">
        <v>845</v>
      </c>
      <c r="K107" s="470" t="s">
        <v>846</v>
      </c>
      <c r="L107" s="470" t="s">
        <v>847</v>
      </c>
      <c r="M107" s="470" t="s">
        <v>848</v>
      </c>
      <c r="N107" s="470" t="s">
        <v>849</v>
      </c>
      <c r="O107" s="470" t="s">
        <v>850</v>
      </c>
      <c r="P107" s="470" t="s">
        <v>851</v>
      </c>
      <c r="Q107" s="703" t="s">
        <v>830</v>
      </c>
    </row>
    <row r="108" spans="1:17" ht="11.25">
      <c r="A108" s="1018"/>
      <c r="B108" s="1019"/>
      <c r="C108" s="1019"/>
      <c r="D108" s="453" t="s">
        <v>706</v>
      </c>
      <c r="E108" s="692">
        <f aca="true" t="shared" si="17" ref="E108:P108">E85</f>
        <v>32492</v>
      </c>
      <c r="F108" s="692">
        <f t="shared" si="17"/>
        <v>25482</v>
      </c>
      <c r="G108" s="692">
        <f t="shared" si="17"/>
        <v>0</v>
      </c>
      <c r="H108" s="692">
        <f t="shared" si="17"/>
        <v>45294</v>
      </c>
      <c r="I108" s="692">
        <f t="shared" si="17"/>
        <v>21414</v>
      </c>
      <c r="J108" s="692">
        <f t="shared" si="17"/>
        <v>46800</v>
      </c>
      <c r="K108" s="692">
        <f t="shared" si="17"/>
        <v>21683</v>
      </c>
      <c r="L108" s="692">
        <f t="shared" si="17"/>
        <v>19741</v>
      </c>
      <c r="M108" s="692">
        <f t="shared" si="17"/>
        <v>0</v>
      </c>
      <c r="N108" s="692">
        <f t="shared" si="17"/>
        <v>0</v>
      </c>
      <c r="O108" s="692">
        <f t="shared" si="17"/>
        <v>0</v>
      </c>
      <c r="P108" s="692">
        <f t="shared" si="17"/>
        <v>0</v>
      </c>
      <c r="Q108" s="693">
        <f>SUM(E108:P108)</f>
        <v>212906</v>
      </c>
    </row>
    <row r="109" spans="1:17" ht="11.25">
      <c r="A109" s="1018"/>
      <c r="B109" s="1019"/>
      <c r="C109" s="1019"/>
      <c r="D109" s="453" t="s">
        <v>707</v>
      </c>
      <c r="E109" s="692">
        <f aca="true" t="shared" si="18" ref="E109:P109">E86</f>
        <v>68274</v>
      </c>
      <c r="F109" s="692">
        <f t="shared" si="18"/>
        <v>56438</v>
      </c>
      <c r="G109" s="692">
        <f t="shared" si="18"/>
        <v>62869</v>
      </c>
      <c r="H109" s="692">
        <f t="shared" si="18"/>
        <v>0</v>
      </c>
      <c r="I109" s="692">
        <f t="shared" si="18"/>
        <v>17333</v>
      </c>
      <c r="J109" s="692">
        <f t="shared" si="18"/>
        <v>72359</v>
      </c>
      <c r="K109" s="692">
        <f t="shared" si="18"/>
        <v>106748</v>
      </c>
      <c r="L109" s="692">
        <f t="shared" si="18"/>
        <v>106565</v>
      </c>
      <c r="M109" s="692">
        <f t="shared" si="18"/>
        <v>0</v>
      </c>
      <c r="N109" s="692">
        <f t="shared" si="18"/>
        <v>0</v>
      </c>
      <c r="O109" s="692">
        <f t="shared" si="18"/>
        <v>0</v>
      </c>
      <c r="P109" s="692">
        <f t="shared" si="18"/>
        <v>0</v>
      </c>
      <c r="Q109" s="693">
        <f aca="true" t="shared" si="19" ref="Q109:Q117">SUM(E109:P109)</f>
        <v>490586</v>
      </c>
    </row>
    <row r="110" spans="1:17" ht="11.25">
      <c r="A110" s="1018"/>
      <c r="B110" s="1019"/>
      <c r="C110" s="1019"/>
      <c r="D110" s="453" t="s">
        <v>708</v>
      </c>
      <c r="E110" s="692">
        <f aca="true" t="shared" si="20" ref="E110:P110">E87</f>
        <v>0</v>
      </c>
      <c r="F110" s="692">
        <f t="shared" si="20"/>
        <v>0</v>
      </c>
      <c r="G110" s="692">
        <f t="shared" si="20"/>
        <v>0</v>
      </c>
      <c r="H110" s="692">
        <f t="shared" si="20"/>
        <v>0</v>
      </c>
      <c r="I110" s="692">
        <f t="shared" si="20"/>
        <v>0</v>
      </c>
      <c r="J110" s="692">
        <f t="shared" si="20"/>
        <v>0</v>
      </c>
      <c r="K110" s="692">
        <f t="shared" si="20"/>
        <v>0</v>
      </c>
      <c r="L110" s="692">
        <f t="shared" si="20"/>
        <v>0</v>
      </c>
      <c r="M110" s="692">
        <f t="shared" si="20"/>
        <v>0</v>
      </c>
      <c r="N110" s="692">
        <f t="shared" si="20"/>
        <v>0</v>
      </c>
      <c r="O110" s="692">
        <f t="shared" si="20"/>
        <v>0</v>
      </c>
      <c r="P110" s="692">
        <f t="shared" si="20"/>
        <v>0</v>
      </c>
      <c r="Q110" s="693">
        <f t="shared" si="19"/>
        <v>0</v>
      </c>
    </row>
    <row r="111" spans="1:17" ht="11.25">
      <c r="A111" s="1018"/>
      <c r="B111" s="1019"/>
      <c r="C111" s="1019"/>
      <c r="D111" s="453" t="s">
        <v>709</v>
      </c>
      <c r="E111" s="692">
        <f aca="true" t="shared" si="21" ref="E111:P111">E88</f>
        <v>8245</v>
      </c>
      <c r="F111" s="692">
        <f t="shared" si="21"/>
        <v>7000</v>
      </c>
      <c r="G111" s="692">
        <f t="shared" si="21"/>
        <v>14860</v>
      </c>
      <c r="H111" s="692">
        <f t="shared" si="21"/>
        <v>16180</v>
      </c>
      <c r="I111" s="692">
        <f t="shared" si="21"/>
        <v>5840</v>
      </c>
      <c r="J111" s="692">
        <f t="shared" si="21"/>
        <v>12020</v>
      </c>
      <c r="K111" s="692">
        <f t="shared" si="21"/>
        <v>9037</v>
      </c>
      <c r="L111" s="692">
        <f t="shared" si="21"/>
        <v>20911</v>
      </c>
      <c r="M111" s="692">
        <f t="shared" si="21"/>
        <v>0</v>
      </c>
      <c r="N111" s="692">
        <f t="shared" si="21"/>
        <v>0</v>
      </c>
      <c r="O111" s="692">
        <f t="shared" si="21"/>
        <v>0</v>
      </c>
      <c r="P111" s="692">
        <f t="shared" si="21"/>
        <v>0</v>
      </c>
      <c r="Q111" s="693">
        <f t="shared" si="19"/>
        <v>94093</v>
      </c>
    </row>
    <row r="112" spans="1:17" ht="11.25">
      <c r="A112" s="1018"/>
      <c r="B112" s="1019"/>
      <c r="C112" s="1019"/>
      <c r="D112" s="453" t="s">
        <v>711</v>
      </c>
      <c r="E112" s="692">
        <f aca="true" t="shared" si="22" ref="E112:P112">E89</f>
        <v>10667</v>
      </c>
      <c r="F112" s="692">
        <f t="shared" si="22"/>
        <v>2704</v>
      </c>
      <c r="G112" s="692">
        <f t="shared" si="22"/>
        <v>62</v>
      </c>
      <c r="H112" s="692">
        <f t="shared" si="22"/>
        <v>1250</v>
      </c>
      <c r="I112" s="692">
        <f t="shared" si="22"/>
        <v>0</v>
      </c>
      <c r="J112" s="692">
        <f t="shared" si="22"/>
        <v>1698</v>
      </c>
      <c r="K112" s="692">
        <f t="shared" si="22"/>
        <v>10235</v>
      </c>
      <c r="L112" s="692">
        <f t="shared" si="22"/>
        <v>14051</v>
      </c>
      <c r="M112" s="692">
        <f t="shared" si="22"/>
        <v>0</v>
      </c>
      <c r="N112" s="692">
        <f t="shared" si="22"/>
        <v>0</v>
      </c>
      <c r="O112" s="692">
        <f t="shared" si="22"/>
        <v>0</v>
      </c>
      <c r="P112" s="692">
        <f t="shared" si="22"/>
        <v>0</v>
      </c>
      <c r="Q112" s="693">
        <f t="shared" si="19"/>
        <v>40667</v>
      </c>
    </row>
    <row r="113" spans="1:17" ht="11.25">
      <c r="A113" s="1018"/>
      <c r="B113" s="1019"/>
      <c r="C113" s="1019"/>
      <c r="D113" s="453" t="s">
        <v>712</v>
      </c>
      <c r="E113" s="692">
        <f aca="true" t="shared" si="23" ref="E113:P113">E90</f>
        <v>45</v>
      </c>
      <c r="F113" s="692">
        <f t="shared" si="23"/>
        <v>78</v>
      </c>
      <c r="G113" s="692">
        <f t="shared" si="23"/>
        <v>100</v>
      </c>
      <c r="H113" s="692">
        <f t="shared" si="23"/>
        <v>4528</v>
      </c>
      <c r="I113" s="692">
        <f t="shared" si="23"/>
        <v>0</v>
      </c>
      <c r="J113" s="692">
        <f t="shared" si="23"/>
        <v>262</v>
      </c>
      <c r="K113" s="692">
        <f t="shared" si="23"/>
        <v>0</v>
      </c>
      <c r="L113" s="692">
        <f t="shared" si="23"/>
        <v>3160</v>
      </c>
      <c r="M113" s="692">
        <f t="shared" si="23"/>
        <v>0</v>
      </c>
      <c r="N113" s="692">
        <f t="shared" si="23"/>
        <v>0</v>
      </c>
      <c r="O113" s="692">
        <f t="shared" si="23"/>
        <v>0</v>
      </c>
      <c r="P113" s="692">
        <f t="shared" si="23"/>
        <v>0</v>
      </c>
      <c r="Q113" s="693">
        <f t="shared" si="19"/>
        <v>8173</v>
      </c>
    </row>
    <row r="114" spans="1:17" ht="11.25">
      <c r="A114" s="1018"/>
      <c r="B114" s="1019"/>
      <c r="C114" s="1019"/>
      <c r="D114" s="702" t="s">
        <v>713</v>
      </c>
      <c r="E114" s="692">
        <f aca="true" t="shared" si="24" ref="E114:P114">E91</f>
        <v>25130</v>
      </c>
      <c r="F114" s="692">
        <f t="shared" si="24"/>
        <v>20805</v>
      </c>
      <c r="G114" s="692">
        <f t="shared" si="24"/>
        <v>2040</v>
      </c>
      <c r="H114" s="692">
        <f t="shared" si="24"/>
        <v>24300</v>
      </c>
      <c r="I114" s="692">
        <f t="shared" si="24"/>
        <v>12780</v>
      </c>
      <c r="J114" s="692">
        <f t="shared" si="24"/>
        <v>28800</v>
      </c>
      <c r="K114" s="692">
        <f t="shared" si="24"/>
        <v>22280</v>
      </c>
      <c r="L114" s="692">
        <f t="shared" si="24"/>
        <v>17220</v>
      </c>
      <c r="M114" s="692">
        <f t="shared" si="24"/>
        <v>0</v>
      </c>
      <c r="N114" s="692">
        <f t="shared" si="24"/>
        <v>0</v>
      </c>
      <c r="O114" s="692">
        <f t="shared" si="24"/>
        <v>0</v>
      </c>
      <c r="P114" s="692">
        <f t="shared" si="24"/>
        <v>0</v>
      </c>
      <c r="Q114" s="693">
        <f t="shared" si="19"/>
        <v>153355</v>
      </c>
    </row>
    <row r="115" spans="1:17" ht="11.25">
      <c r="A115" s="1018"/>
      <c r="B115" s="1019"/>
      <c r="C115" s="1019"/>
      <c r="D115" s="702" t="s">
        <v>715</v>
      </c>
      <c r="E115" s="692">
        <f aca="true" t="shared" si="25" ref="E115:P115">E92</f>
        <v>0</v>
      </c>
      <c r="F115" s="692">
        <f t="shared" si="25"/>
        <v>0</v>
      </c>
      <c r="G115" s="692">
        <f t="shared" si="25"/>
        <v>35230</v>
      </c>
      <c r="H115" s="692">
        <f t="shared" si="25"/>
        <v>7293</v>
      </c>
      <c r="I115" s="692">
        <f t="shared" si="25"/>
        <v>18600</v>
      </c>
      <c r="J115" s="692">
        <f t="shared" si="25"/>
        <v>8280</v>
      </c>
      <c r="K115" s="692">
        <f t="shared" si="25"/>
        <v>18600</v>
      </c>
      <c r="L115" s="692">
        <f t="shared" si="25"/>
        <v>12598</v>
      </c>
      <c r="M115" s="692">
        <f t="shared" si="25"/>
        <v>0</v>
      </c>
      <c r="N115" s="692">
        <f t="shared" si="25"/>
        <v>0</v>
      </c>
      <c r="O115" s="692">
        <f t="shared" si="25"/>
        <v>0</v>
      </c>
      <c r="P115" s="692">
        <f t="shared" si="25"/>
        <v>0</v>
      </c>
      <c r="Q115" s="693">
        <f t="shared" si="19"/>
        <v>100601</v>
      </c>
    </row>
    <row r="116" spans="1:17" ht="11.25">
      <c r="A116" s="1018"/>
      <c r="B116" s="1019"/>
      <c r="C116" s="1019"/>
      <c r="D116" s="702" t="s">
        <v>717</v>
      </c>
      <c r="E116" s="692">
        <f aca="true" t="shared" si="26" ref="E116:P116">E93</f>
        <v>115</v>
      </c>
      <c r="F116" s="692">
        <f t="shared" si="26"/>
        <v>72</v>
      </c>
      <c r="G116" s="692">
        <f t="shared" si="26"/>
        <v>120</v>
      </c>
      <c r="H116" s="692">
        <f t="shared" si="26"/>
        <v>0</v>
      </c>
      <c r="I116" s="692">
        <f t="shared" si="26"/>
        <v>0</v>
      </c>
      <c r="J116" s="692">
        <f t="shared" si="26"/>
        <v>0</v>
      </c>
      <c r="K116" s="692">
        <f t="shared" si="26"/>
        <v>0</v>
      </c>
      <c r="L116" s="692">
        <f t="shared" si="26"/>
        <v>0</v>
      </c>
      <c r="M116" s="692">
        <f t="shared" si="26"/>
        <v>0</v>
      </c>
      <c r="N116" s="692">
        <f t="shared" si="26"/>
        <v>0</v>
      </c>
      <c r="O116" s="692">
        <f t="shared" si="26"/>
        <v>0</v>
      </c>
      <c r="P116" s="692">
        <f t="shared" si="26"/>
        <v>0</v>
      </c>
      <c r="Q116" s="693">
        <f t="shared" si="19"/>
        <v>307</v>
      </c>
    </row>
    <row r="117" spans="1:17" ht="11.25">
      <c r="A117" s="1018"/>
      <c r="B117" s="1019"/>
      <c r="C117" s="1019"/>
      <c r="D117" s="702" t="s">
        <v>718</v>
      </c>
      <c r="E117" s="692">
        <f aca="true" t="shared" si="27" ref="E117:P117">E94</f>
        <v>6630</v>
      </c>
      <c r="F117" s="692">
        <f t="shared" si="27"/>
        <v>3480</v>
      </c>
      <c r="G117" s="692">
        <f t="shared" si="27"/>
        <v>4100</v>
      </c>
      <c r="H117" s="692">
        <f t="shared" si="27"/>
        <v>6840</v>
      </c>
      <c r="I117" s="692">
        <f t="shared" si="27"/>
        <v>3720</v>
      </c>
      <c r="J117" s="692">
        <f t="shared" si="27"/>
        <v>3629</v>
      </c>
      <c r="K117" s="692">
        <f t="shared" si="27"/>
        <v>3720</v>
      </c>
      <c r="L117" s="692">
        <f t="shared" si="27"/>
        <v>3720</v>
      </c>
      <c r="M117" s="692">
        <f t="shared" si="27"/>
        <v>0</v>
      </c>
      <c r="N117" s="692">
        <f t="shared" si="27"/>
        <v>0</v>
      </c>
      <c r="O117" s="692">
        <f t="shared" si="27"/>
        <v>0</v>
      </c>
      <c r="P117" s="692">
        <f t="shared" si="27"/>
        <v>0</v>
      </c>
      <c r="Q117" s="693">
        <f t="shared" si="19"/>
        <v>35839</v>
      </c>
    </row>
    <row r="118" spans="1:17" ht="12" thickBot="1">
      <c r="A118" s="1020"/>
      <c r="B118" s="1021"/>
      <c r="C118" s="1021"/>
      <c r="D118" s="709" t="s">
        <v>830</v>
      </c>
      <c r="E118" s="694">
        <f>SUM(E108:E117)</f>
        <v>151598</v>
      </c>
      <c r="F118" s="694">
        <f aca="true" t="shared" si="28" ref="F118:Q118">SUM(F108:F117)</f>
        <v>116059</v>
      </c>
      <c r="G118" s="694">
        <f t="shared" si="28"/>
        <v>119381</v>
      </c>
      <c r="H118" s="694">
        <f t="shared" si="28"/>
        <v>105685</v>
      </c>
      <c r="I118" s="694">
        <f t="shared" si="28"/>
        <v>79687</v>
      </c>
      <c r="J118" s="694">
        <f t="shared" si="28"/>
        <v>173848</v>
      </c>
      <c r="K118" s="694">
        <f t="shared" si="28"/>
        <v>192303</v>
      </c>
      <c r="L118" s="694">
        <f t="shared" si="28"/>
        <v>197966</v>
      </c>
      <c r="M118" s="694">
        <f t="shared" si="28"/>
        <v>0</v>
      </c>
      <c r="N118" s="694">
        <f t="shared" si="28"/>
        <v>0</v>
      </c>
      <c r="O118" s="694">
        <f t="shared" si="28"/>
        <v>0</v>
      </c>
      <c r="P118" s="694">
        <f t="shared" si="28"/>
        <v>0</v>
      </c>
      <c r="Q118" s="695">
        <f t="shared" si="28"/>
        <v>1136527</v>
      </c>
    </row>
  </sheetData>
  <sheetProtection/>
  <mergeCells count="10">
    <mergeCell ref="D106:Q106"/>
    <mergeCell ref="D99:Q99"/>
    <mergeCell ref="A99:C118"/>
    <mergeCell ref="A97:D97"/>
    <mergeCell ref="A51:Q51"/>
    <mergeCell ref="A1:Q1"/>
    <mergeCell ref="A48:B48"/>
    <mergeCell ref="A49:B49"/>
    <mergeCell ref="A74:C74"/>
    <mergeCell ref="A96:C96"/>
  </mergeCells>
  <printOptions/>
  <pageMargins left="0.25" right="0.25" top="0.75" bottom="0.75" header="0.3" footer="0.3"/>
  <pageSetup horizontalDpi="600" verticalDpi="600" orientation="portrait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BreakPreview" zoomScaleSheetLayoutView="100" zoomScalePageLayoutView="0" workbookViewId="0" topLeftCell="A40">
      <selection activeCell="L75" sqref="L75"/>
    </sheetView>
  </sheetViews>
  <sheetFormatPr defaultColWidth="9.140625" defaultRowHeight="15"/>
  <cols>
    <col min="1" max="1" width="13.7109375" style="0" bestFit="1" customWidth="1"/>
    <col min="2" max="2" width="35.57421875" style="0" bestFit="1" customWidth="1"/>
    <col min="3" max="3" width="9.57421875" style="0" bestFit="1" customWidth="1"/>
    <col min="4" max="4" width="12.7109375" style="0" bestFit="1" customWidth="1"/>
    <col min="5" max="5" width="14.7109375" style="0" bestFit="1" customWidth="1"/>
    <col min="6" max="6" width="10.140625" style="0" bestFit="1" customWidth="1"/>
    <col min="7" max="7" width="29.28125" style="0" customWidth="1"/>
    <col min="8" max="8" width="9.00390625" style="0" bestFit="1" customWidth="1"/>
    <col min="9" max="9" width="12.7109375" style="0" bestFit="1" customWidth="1"/>
    <col min="10" max="10" width="13.7109375" style="0" bestFit="1" customWidth="1"/>
  </cols>
  <sheetData>
    <row r="1" spans="1:10" ht="15.75" thickBot="1">
      <c r="A1" s="1026" t="s">
        <v>738</v>
      </c>
      <c r="B1" s="1027"/>
      <c r="C1" s="1027"/>
      <c r="D1" s="1027"/>
      <c r="E1" s="1028"/>
      <c r="F1" s="1026" t="s">
        <v>739</v>
      </c>
      <c r="G1" s="1027"/>
      <c r="H1" s="1027"/>
      <c r="I1" s="1027"/>
      <c r="J1" s="1028"/>
    </row>
    <row r="2" spans="1:10" ht="15.75" thickBot="1">
      <c r="A2" s="1029" t="s">
        <v>389</v>
      </c>
      <c r="B2" s="1030"/>
      <c r="C2" s="1030"/>
      <c r="D2" s="1030"/>
      <c r="E2" s="1031"/>
      <c r="F2" s="1029" t="s">
        <v>390</v>
      </c>
      <c r="G2" s="1030"/>
      <c r="H2" s="1030"/>
      <c r="I2" s="1030"/>
      <c r="J2" s="1031"/>
    </row>
    <row r="3" spans="1:10" ht="15.75" thickBot="1">
      <c r="A3" s="248" t="s">
        <v>391</v>
      </c>
      <c r="B3" s="249" t="s">
        <v>392</v>
      </c>
      <c r="C3" s="250" t="s">
        <v>195</v>
      </c>
      <c r="D3" s="249" t="s">
        <v>393</v>
      </c>
      <c r="E3" s="251" t="s">
        <v>394</v>
      </c>
      <c r="F3" s="248" t="s">
        <v>391</v>
      </c>
      <c r="G3" s="249" t="s">
        <v>392</v>
      </c>
      <c r="H3" s="250" t="s">
        <v>195</v>
      </c>
      <c r="I3" s="249" t="s">
        <v>393</v>
      </c>
      <c r="J3" s="251" t="s">
        <v>394</v>
      </c>
    </row>
    <row r="4" spans="1:10" ht="15">
      <c r="A4" s="1032" t="s">
        <v>241</v>
      </c>
      <c r="B4" s="275" t="s">
        <v>404</v>
      </c>
      <c r="C4" s="274">
        <v>5208</v>
      </c>
      <c r="D4" s="275">
        <v>48.39</v>
      </c>
      <c r="E4" s="252">
        <v>252015.12</v>
      </c>
      <c r="F4" s="1032" t="s">
        <v>241</v>
      </c>
      <c r="G4" s="275" t="s">
        <v>397</v>
      </c>
      <c r="H4" s="274">
        <v>3360</v>
      </c>
      <c r="I4" s="275">
        <v>54.95</v>
      </c>
      <c r="J4" s="276">
        <v>184632</v>
      </c>
    </row>
    <row r="5" spans="1:10" ht="15">
      <c r="A5" s="1033"/>
      <c r="B5" s="271" t="s">
        <v>740</v>
      </c>
      <c r="C5" s="272">
        <v>7440</v>
      </c>
      <c r="D5" s="271">
        <v>49.49</v>
      </c>
      <c r="E5" s="273">
        <v>368205.60000000003</v>
      </c>
      <c r="F5" s="1033"/>
      <c r="G5" s="271" t="s">
        <v>406</v>
      </c>
      <c r="H5" s="272">
        <v>4480</v>
      </c>
      <c r="I5" s="271">
        <v>55.25</v>
      </c>
      <c r="J5" s="277">
        <v>247520</v>
      </c>
    </row>
    <row r="6" spans="1:10" ht="15">
      <c r="A6" s="1033"/>
      <c r="B6" s="271" t="s">
        <v>403</v>
      </c>
      <c r="C6" s="272">
        <v>3720</v>
      </c>
      <c r="D6" s="271">
        <v>50.95</v>
      </c>
      <c r="E6" s="273">
        <v>189534</v>
      </c>
      <c r="F6" s="1033"/>
      <c r="G6" s="271" t="s">
        <v>398</v>
      </c>
      <c r="H6" s="272">
        <v>27664</v>
      </c>
      <c r="I6" s="271">
        <v>58.64433198380567</v>
      </c>
      <c r="J6" s="277">
        <v>1622336.8</v>
      </c>
    </row>
    <row r="7" spans="1:10" ht="15">
      <c r="A7" s="1033"/>
      <c r="B7" s="271" t="s">
        <v>395</v>
      </c>
      <c r="C7" s="272">
        <v>55800</v>
      </c>
      <c r="D7" s="271">
        <v>51.48</v>
      </c>
      <c r="E7" s="273">
        <v>2872584</v>
      </c>
      <c r="F7" s="1033"/>
      <c r="G7" s="271" t="s">
        <v>741</v>
      </c>
      <c r="H7" s="272">
        <v>1120</v>
      </c>
      <c r="I7" s="271">
        <v>62.8</v>
      </c>
      <c r="J7" s="277">
        <v>70336</v>
      </c>
    </row>
    <row r="8" spans="1:10" ht="15">
      <c r="A8" s="1033"/>
      <c r="B8" s="271" t="s">
        <v>396</v>
      </c>
      <c r="C8" s="272">
        <v>66960</v>
      </c>
      <c r="D8" s="271">
        <v>51.8</v>
      </c>
      <c r="E8" s="273">
        <v>3468528</v>
      </c>
      <c r="F8" s="1033"/>
      <c r="G8" s="271" t="s">
        <v>396</v>
      </c>
      <c r="H8" s="272">
        <v>7840</v>
      </c>
      <c r="I8" s="271">
        <v>62.85</v>
      </c>
      <c r="J8" s="277">
        <v>492744</v>
      </c>
    </row>
    <row r="9" spans="1:10" ht="15">
      <c r="A9" s="1033"/>
      <c r="B9" s="271" t="s">
        <v>742</v>
      </c>
      <c r="C9" s="272">
        <v>76632</v>
      </c>
      <c r="D9" s="271">
        <v>51.93</v>
      </c>
      <c r="E9" s="273">
        <v>3979499.76</v>
      </c>
      <c r="F9" s="1033"/>
      <c r="G9" s="271" t="s">
        <v>743</v>
      </c>
      <c r="H9" s="272">
        <v>6496</v>
      </c>
      <c r="I9" s="271">
        <v>61.47</v>
      </c>
      <c r="J9" s="277">
        <v>399309.12</v>
      </c>
    </row>
    <row r="10" spans="1:10" ht="15">
      <c r="A10" s="1033"/>
      <c r="B10" s="271"/>
      <c r="C10" s="272"/>
      <c r="D10" s="271"/>
      <c r="E10" s="273"/>
      <c r="F10" s="1033"/>
      <c r="G10" s="271" t="s">
        <v>395</v>
      </c>
      <c r="H10" s="272">
        <v>18480</v>
      </c>
      <c r="I10" s="271">
        <v>54.27272727272727</v>
      </c>
      <c r="J10" s="277">
        <v>1002960</v>
      </c>
    </row>
    <row r="11" spans="1:10" ht="15">
      <c r="A11" s="1033"/>
      <c r="B11" s="271"/>
      <c r="C11" s="272"/>
      <c r="D11" s="271"/>
      <c r="E11" s="273"/>
      <c r="F11" s="1033"/>
      <c r="G11" s="271" t="s">
        <v>405</v>
      </c>
      <c r="H11" s="272">
        <v>8960</v>
      </c>
      <c r="I11" s="271">
        <v>56.7625</v>
      </c>
      <c r="J11" s="277">
        <v>508592</v>
      </c>
    </row>
    <row r="12" spans="1:10" ht="15">
      <c r="A12" s="1033"/>
      <c r="B12" s="271"/>
      <c r="C12" s="272"/>
      <c r="D12" s="271"/>
      <c r="E12" s="273"/>
      <c r="F12" s="1033"/>
      <c r="G12" s="271" t="s">
        <v>401</v>
      </c>
      <c r="H12" s="272">
        <v>5600</v>
      </c>
      <c r="I12" s="271">
        <v>56.25</v>
      </c>
      <c r="J12" s="277">
        <v>315000</v>
      </c>
    </row>
    <row r="13" spans="1:10" ht="15">
      <c r="A13" s="1033"/>
      <c r="B13" s="271"/>
      <c r="C13" s="272"/>
      <c r="D13" s="271"/>
      <c r="E13" s="273"/>
      <c r="F13" s="1033"/>
      <c r="G13" s="271" t="s">
        <v>744</v>
      </c>
      <c r="H13" s="272">
        <v>5600</v>
      </c>
      <c r="I13" s="271">
        <v>57.89</v>
      </c>
      <c r="J13" s="277">
        <v>324184</v>
      </c>
    </row>
    <row r="14" spans="1:10" ht="15.75" customHeight="1" thickBot="1">
      <c r="A14" s="1034"/>
      <c r="B14" s="253" t="s">
        <v>745</v>
      </c>
      <c r="C14" s="254">
        <f>SUM(C4:C13)</f>
        <v>215760</v>
      </c>
      <c r="D14" s="253">
        <f>E14/C14</f>
        <v>51.58679310344828</v>
      </c>
      <c r="E14" s="255">
        <f>SUM(E4:E13)</f>
        <v>11130366.48</v>
      </c>
      <c r="F14" s="1034"/>
      <c r="G14" s="253" t="s">
        <v>764</v>
      </c>
      <c r="H14" s="254">
        <f>SUM(H4:H13)</f>
        <v>89600</v>
      </c>
      <c r="I14" s="253">
        <f>J14/H14</f>
        <v>57.6742625</v>
      </c>
      <c r="J14" s="256">
        <f>SUM(J4:J13)</f>
        <v>5167613.92</v>
      </c>
    </row>
    <row r="15" spans="1:10" ht="15.75" thickBot="1">
      <c r="A15" s="257" t="s">
        <v>391</v>
      </c>
      <c r="B15" s="258" t="s">
        <v>392</v>
      </c>
      <c r="C15" s="259" t="s">
        <v>195</v>
      </c>
      <c r="D15" s="258" t="s">
        <v>393</v>
      </c>
      <c r="E15" s="260" t="s">
        <v>394</v>
      </c>
      <c r="F15" s="257" t="s">
        <v>391</v>
      </c>
      <c r="G15" s="258" t="s">
        <v>392</v>
      </c>
      <c r="H15" s="259" t="s">
        <v>195</v>
      </c>
      <c r="I15" s="258" t="s">
        <v>393</v>
      </c>
      <c r="J15" s="260" t="s">
        <v>394</v>
      </c>
    </row>
    <row r="16" spans="1:10" ht="15">
      <c r="A16" s="1032" t="s">
        <v>242</v>
      </c>
      <c r="B16" s="1044" t="s">
        <v>746</v>
      </c>
      <c r="C16" s="1047">
        <v>156600</v>
      </c>
      <c r="D16" s="1048">
        <v>26.42</v>
      </c>
      <c r="E16" s="1023">
        <v>4137372.0000000005</v>
      </c>
      <c r="F16" s="1036" t="s">
        <v>242</v>
      </c>
      <c r="G16" s="275" t="s">
        <v>398</v>
      </c>
      <c r="H16" s="274">
        <v>22080</v>
      </c>
      <c r="I16" s="275">
        <v>24.61</v>
      </c>
      <c r="J16" s="276">
        <v>543388.7999999999</v>
      </c>
    </row>
    <row r="17" spans="1:10" ht="15">
      <c r="A17" s="1033"/>
      <c r="B17" s="1045"/>
      <c r="C17" s="1045"/>
      <c r="D17" s="1045"/>
      <c r="E17" s="1024"/>
      <c r="F17" s="1037"/>
      <c r="G17" s="271" t="s">
        <v>747</v>
      </c>
      <c r="H17" s="272">
        <v>15168</v>
      </c>
      <c r="I17" s="271">
        <v>25.02</v>
      </c>
      <c r="J17" s="277">
        <v>379503.36</v>
      </c>
    </row>
    <row r="18" spans="1:10" ht="15">
      <c r="A18" s="1033"/>
      <c r="B18" s="1045"/>
      <c r="C18" s="1045"/>
      <c r="D18" s="1045"/>
      <c r="E18" s="1024"/>
      <c r="F18" s="1037"/>
      <c r="G18" s="271" t="s">
        <v>748</v>
      </c>
      <c r="H18" s="272">
        <v>2583</v>
      </c>
      <c r="I18" s="271">
        <v>20.61299651567944</v>
      </c>
      <c r="J18" s="277">
        <v>53243.369999999995</v>
      </c>
    </row>
    <row r="19" spans="1:10" ht="15">
      <c r="A19" s="1033"/>
      <c r="B19" s="1045"/>
      <c r="C19" s="1045"/>
      <c r="D19" s="1045"/>
      <c r="E19" s="1024"/>
      <c r="F19" s="1037"/>
      <c r="G19" s="271" t="s">
        <v>749</v>
      </c>
      <c r="H19" s="272">
        <v>6040</v>
      </c>
      <c r="I19" s="271">
        <v>22.428940397350992</v>
      </c>
      <c r="J19" s="277">
        <v>135470.8</v>
      </c>
    </row>
    <row r="20" spans="1:10" ht="15">
      <c r="A20" s="1033"/>
      <c r="B20" s="1045"/>
      <c r="C20" s="1045"/>
      <c r="D20" s="1045"/>
      <c r="E20" s="1024"/>
      <c r="F20" s="1037"/>
      <c r="G20" s="271" t="s">
        <v>405</v>
      </c>
      <c r="H20" s="272">
        <v>35680</v>
      </c>
      <c r="I20" s="271">
        <v>17.37152466367713</v>
      </c>
      <c r="J20" s="277">
        <v>619816</v>
      </c>
    </row>
    <row r="21" spans="1:10" ht="15">
      <c r="A21" s="1033"/>
      <c r="B21" s="1045"/>
      <c r="C21" s="1045"/>
      <c r="D21" s="1045"/>
      <c r="E21" s="1024"/>
      <c r="F21" s="1037"/>
      <c r="G21" s="271" t="s">
        <v>744</v>
      </c>
      <c r="H21" s="272">
        <v>30860</v>
      </c>
      <c r="I21" s="271">
        <v>17.788833441348025</v>
      </c>
      <c r="J21" s="277">
        <v>548963.4</v>
      </c>
    </row>
    <row r="22" spans="1:10" ht="15">
      <c r="A22" s="1033"/>
      <c r="B22" s="1045"/>
      <c r="C22" s="1045"/>
      <c r="D22" s="1045"/>
      <c r="E22" s="1024"/>
      <c r="F22" s="1037"/>
      <c r="G22" s="271" t="s">
        <v>743</v>
      </c>
      <c r="H22" s="272">
        <v>19424</v>
      </c>
      <c r="I22" s="271">
        <v>17.84433690280066</v>
      </c>
      <c r="J22" s="277">
        <v>346608.4</v>
      </c>
    </row>
    <row r="23" spans="1:10" ht="15">
      <c r="A23" s="1033"/>
      <c r="B23" s="1045"/>
      <c r="C23" s="1045"/>
      <c r="D23" s="1045"/>
      <c r="E23" s="1024"/>
      <c r="F23" s="1037"/>
      <c r="G23" s="271" t="s">
        <v>396</v>
      </c>
      <c r="H23" s="272">
        <v>8324</v>
      </c>
      <c r="I23" s="271">
        <v>14.428880345987507</v>
      </c>
      <c r="J23" s="277">
        <v>120106</v>
      </c>
    </row>
    <row r="24" spans="1:10" ht="15">
      <c r="A24" s="1033"/>
      <c r="B24" s="1045"/>
      <c r="C24" s="1045"/>
      <c r="D24" s="1045"/>
      <c r="E24" s="1024"/>
      <c r="F24" s="1037"/>
      <c r="G24" s="271" t="s">
        <v>395</v>
      </c>
      <c r="H24" s="272">
        <v>7796</v>
      </c>
      <c r="I24" s="271">
        <v>16.23042842483325</v>
      </c>
      <c r="J24" s="277">
        <v>126532.42</v>
      </c>
    </row>
    <row r="25" spans="1:10" ht="15">
      <c r="A25" s="1033"/>
      <c r="B25" s="1045"/>
      <c r="C25" s="1045"/>
      <c r="D25" s="1045"/>
      <c r="E25" s="1024"/>
      <c r="F25" s="1037"/>
      <c r="G25" s="271" t="s">
        <v>401</v>
      </c>
      <c r="H25" s="272">
        <v>4158</v>
      </c>
      <c r="I25" s="271">
        <v>13.01</v>
      </c>
      <c r="J25" s="277">
        <v>54095.58</v>
      </c>
    </row>
    <row r="26" spans="1:10" ht="15.75" thickBot="1">
      <c r="A26" s="1035"/>
      <c r="B26" s="1045"/>
      <c r="C26" s="1045"/>
      <c r="D26" s="1045"/>
      <c r="E26" s="1024"/>
      <c r="F26" s="1038"/>
      <c r="G26" s="262" t="s">
        <v>751</v>
      </c>
      <c r="H26" s="254">
        <v>152113</v>
      </c>
      <c r="I26" s="253">
        <f>J26/H26</f>
        <v>19.24706060625982</v>
      </c>
      <c r="J26" s="256">
        <v>2927728.13</v>
      </c>
    </row>
    <row r="27" spans="1:10" ht="15">
      <c r="A27" s="1035"/>
      <c r="B27" s="1046"/>
      <c r="C27" s="1046"/>
      <c r="D27" s="1046"/>
      <c r="E27" s="1025"/>
      <c r="F27" s="1038"/>
      <c r="G27" s="278" t="s">
        <v>405</v>
      </c>
      <c r="H27" s="279">
        <v>1280</v>
      </c>
      <c r="I27" s="1040" t="s">
        <v>765</v>
      </c>
      <c r="J27" s="1041"/>
    </row>
    <row r="28" spans="1:10" ht="15.75" thickBot="1">
      <c r="A28" s="1034"/>
      <c r="B28" s="253" t="s">
        <v>750</v>
      </c>
      <c r="C28" s="254">
        <f>SUM(C16:C20)</f>
        <v>156600</v>
      </c>
      <c r="D28" s="261">
        <v>26.42</v>
      </c>
      <c r="E28" s="256">
        <f>SUM(E16:E20)</f>
        <v>4137372.0000000005</v>
      </c>
      <c r="F28" s="1039"/>
      <c r="G28" s="262" t="s">
        <v>766</v>
      </c>
      <c r="H28" s="280">
        <v>1280</v>
      </c>
      <c r="I28" s="1042"/>
      <c r="J28" s="1043"/>
    </row>
    <row r="29" spans="1:10" ht="15.75" thickBot="1">
      <c r="A29" s="257" t="s">
        <v>391</v>
      </c>
      <c r="B29" s="258" t="s">
        <v>392</v>
      </c>
      <c r="C29" s="259" t="s">
        <v>195</v>
      </c>
      <c r="D29" s="258" t="s">
        <v>393</v>
      </c>
      <c r="E29" s="260" t="s">
        <v>394</v>
      </c>
      <c r="F29" s="257" t="s">
        <v>391</v>
      </c>
      <c r="G29" s="258" t="s">
        <v>392</v>
      </c>
      <c r="H29" s="259" t="s">
        <v>195</v>
      </c>
      <c r="I29" s="258" t="s">
        <v>393</v>
      </c>
      <c r="J29" s="260" t="s">
        <v>394</v>
      </c>
    </row>
    <row r="30" spans="1:10" ht="15">
      <c r="A30" s="1032" t="s">
        <v>243</v>
      </c>
      <c r="B30" s="1044" t="s">
        <v>746</v>
      </c>
      <c r="C30" s="1047">
        <v>178320</v>
      </c>
      <c r="D30" s="1044">
        <v>25.82</v>
      </c>
      <c r="E30" s="1023">
        <v>4604222.4</v>
      </c>
      <c r="F30" s="1032" t="s">
        <v>243</v>
      </c>
      <c r="G30" s="275" t="s">
        <v>752</v>
      </c>
      <c r="H30" s="274">
        <v>11280</v>
      </c>
      <c r="I30" s="275">
        <v>21.080709219858157</v>
      </c>
      <c r="J30" s="276">
        <v>237790.40000000002</v>
      </c>
    </row>
    <row r="31" spans="1:10" ht="15">
      <c r="A31" s="1033"/>
      <c r="B31" s="1045"/>
      <c r="C31" s="1045"/>
      <c r="D31" s="1045"/>
      <c r="E31" s="1024"/>
      <c r="F31" s="1033"/>
      <c r="G31" s="271" t="s">
        <v>743</v>
      </c>
      <c r="H31" s="272">
        <v>29085</v>
      </c>
      <c r="I31" s="271">
        <v>20.886621970087674</v>
      </c>
      <c r="J31" s="277">
        <v>607487.4</v>
      </c>
    </row>
    <row r="32" spans="1:10" ht="15">
      <c r="A32" s="1033"/>
      <c r="B32" s="1045"/>
      <c r="C32" s="1045"/>
      <c r="D32" s="1045"/>
      <c r="E32" s="1024"/>
      <c r="F32" s="1033"/>
      <c r="G32" s="271" t="s">
        <v>402</v>
      </c>
      <c r="H32" s="272">
        <v>37963</v>
      </c>
      <c r="I32" s="271">
        <v>20.45634512551695</v>
      </c>
      <c r="J32" s="277">
        <v>776584.23</v>
      </c>
    </row>
    <row r="33" spans="1:10" ht="15">
      <c r="A33" s="1033"/>
      <c r="B33" s="1045"/>
      <c r="C33" s="1045"/>
      <c r="D33" s="1045"/>
      <c r="E33" s="1024"/>
      <c r="F33" s="1033"/>
      <c r="G33" s="271" t="s">
        <v>753</v>
      </c>
      <c r="H33" s="272">
        <v>25736</v>
      </c>
      <c r="I33" s="271">
        <v>21.473901150139884</v>
      </c>
      <c r="J33" s="277">
        <v>552652.3200000001</v>
      </c>
    </row>
    <row r="34" spans="1:10" ht="15">
      <c r="A34" s="1033"/>
      <c r="B34" s="1045"/>
      <c r="C34" s="1045"/>
      <c r="D34" s="1045"/>
      <c r="E34" s="1024"/>
      <c r="F34" s="1033"/>
      <c r="G34" s="271" t="s">
        <v>754</v>
      </c>
      <c r="H34" s="272">
        <v>2400</v>
      </c>
      <c r="I34" s="271">
        <v>24.17</v>
      </c>
      <c r="J34" s="277">
        <v>58008.00000000001</v>
      </c>
    </row>
    <row r="35" spans="1:10" ht="15">
      <c r="A35" s="1033"/>
      <c r="B35" s="1045"/>
      <c r="C35" s="1045"/>
      <c r="D35" s="1045"/>
      <c r="E35" s="1024"/>
      <c r="F35" s="1033"/>
      <c r="G35" s="263" t="s">
        <v>396</v>
      </c>
      <c r="H35" s="264">
        <v>42750</v>
      </c>
      <c r="I35" s="271">
        <v>21.618362573099414</v>
      </c>
      <c r="J35" s="265">
        <v>924185</v>
      </c>
    </row>
    <row r="36" spans="1:10" ht="15">
      <c r="A36" s="1033"/>
      <c r="B36" s="1045"/>
      <c r="C36" s="1045"/>
      <c r="D36" s="1045"/>
      <c r="E36" s="1024"/>
      <c r="F36" s="1033"/>
      <c r="G36" s="271" t="s">
        <v>395</v>
      </c>
      <c r="H36" s="272">
        <v>9311</v>
      </c>
      <c r="I36" s="271">
        <v>16.491194286328</v>
      </c>
      <c r="J36" s="277">
        <v>153549.51</v>
      </c>
    </row>
    <row r="37" spans="1:10" ht="15">
      <c r="A37" s="1033"/>
      <c r="B37" s="1045"/>
      <c r="C37" s="1045"/>
      <c r="D37" s="1045"/>
      <c r="E37" s="1024"/>
      <c r="F37" s="1033"/>
      <c r="G37" s="271" t="s">
        <v>405</v>
      </c>
      <c r="H37" s="272">
        <v>74095</v>
      </c>
      <c r="I37" s="271">
        <v>21.656513934813415</v>
      </c>
      <c r="J37" s="277">
        <v>1604639.4</v>
      </c>
    </row>
    <row r="38" spans="1:10" ht="15">
      <c r="A38" s="1033"/>
      <c r="B38" s="1045"/>
      <c r="C38" s="1045"/>
      <c r="D38" s="1045"/>
      <c r="E38" s="1024"/>
      <c r="F38" s="1033"/>
      <c r="G38" s="263" t="s">
        <v>755</v>
      </c>
      <c r="H38" s="264">
        <v>35950</v>
      </c>
      <c r="I38" s="271">
        <v>22.570417246175243</v>
      </c>
      <c r="J38" s="265">
        <v>811406.5</v>
      </c>
    </row>
    <row r="39" spans="1:10" ht="15">
      <c r="A39" s="1033"/>
      <c r="B39" s="1046"/>
      <c r="C39" s="1046"/>
      <c r="D39" s="1046"/>
      <c r="E39" s="1025"/>
      <c r="F39" s="1033"/>
      <c r="G39" s="271" t="s">
        <v>756</v>
      </c>
      <c r="H39" s="272">
        <v>11975</v>
      </c>
      <c r="I39" s="271">
        <v>22.28</v>
      </c>
      <c r="J39" s="277">
        <v>266803</v>
      </c>
    </row>
    <row r="40" spans="1:10" ht="15.75" thickBot="1">
      <c r="A40" s="1034"/>
      <c r="B40" s="262" t="s">
        <v>757</v>
      </c>
      <c r="C40" s="266">
        <v>178320</v>
      </c>
      <c r="D40" s="262">
        <v>25.82</v>
      </c>
      <c r="E40" s="266">
        <v>4604222.4</v>
      </c>
      <c r="F40" s="1034"/>
      <c r="G40" s="262" t="s">
        <v>758</v>
      </c>
      <c r="H40" s="266">
        <f>SUM(H30:H39)</f>
        <v>280545</v>
      </c>
      <c r="I40" s="262">
        <f>J40/H40</f>
        <v>21.36236881783671</v>
      </c>
      <c r="J40" s="267">
        <f>SUM(J30:J39)</f>
        <v>5993105.76</v>
      </c>
    </row>
    <row r="41" spans="1:10" ht="15.75" thickBot="1">
      <c r="A41" s="257" t="s">
        <v>391</v>
      </c>
      <c r="B41" s="258" t="s">
        <v>392</v>
      </c>
      <c r="C41" s="259" t="s">
        <v>195</v>
      </c>
      <c r="D41" s="258" t="s">
        <v>393</v>
      </c>
      <c r="E41" s="260" t="s">
        <v>394</v>
      </c>
      <c r="F41" s="257" t="s">
        <v>391</v>
      </c>
      <c r="G41" s="258" t="s">
        <v>392</v>
      </c>
      <c r="H41" s="259" t="s">
        <v>195</v>
      </c>
      <c r="I41" s="258" t="s">
        <v>393</v>
      </c>
      <c r="J41" s="260" t="s">
        <v>394</v>
      </c>
    </row>
    <row r="42" spans="1:10" ht="15">
      <c r="A42" s="1032" t="s">
        <v>244</v>
      </c>
      <c r="B42" s="275" t="s">
        <v>396</v>
      </c>
      <c r="C42" s="274">
        <v>24000</v>
      </c>
      <c r="D42" s="275">
        <v>35.8</v>
      </c>
      <c r="E42" s="276">
        <v>859199.9999999999</v>
      </c>
      <c r="F42" s="1032" t="s">
        <v>244</v>
      </c>
      <c r="G42" s="275" t="s">
        <v>405</v>
      </c>
      <c r="H42" s="274">
        <v>7350</v>
      </c>
      <c r="I42" s="275">
        <v>24.94</v>
      </c>
      <c r="J42" s="276">
        <v>183309</v>
      </c>
    </row>
    <row r="43" spans="1:10" ht="15">
      <c r="A43" s="1033"/>
      <c r="B43" s="271" t="s">
        <v>759</v>
      </c>
      <c r="C43" s="272">
        <v>11937</v>
      </c>
      <c r="D43" s="271">
        <v>36.1</v>
      </c>
      <c r="E43" s="277">
        <v>430925.7</v>
      </c>
      <c r="F43" s="1033"/>
      <c r="G43" s="271" t="s">
        <v>397</v>
      </c>
      <c r="H43" s="272">
        <v>1050</v>
      </c>
      <c r="I43" s="271">
        <v>24.34</v>
      </c>
      <c r="J43" s="277">
        <v>25557</v>
      </c>
    </row>
    <row r="44" spans="1:10" ht="15">
      <c r="A44" s="1033"/>
      <c r="B44" s="271" t="s">
        <v>395</v>
      </c>
      <c r="C44" s="272">
        <v>24000</v>
      </c>
      <c r="D44" s="271">
        <v>35.2</v>
      </c>
      <c r="E44" s="277">
        <v>844800.0000000001</v>
      </c>
      <c r="F44" s="1033"/>
      <c r="G44" s="261" t="s">
        <v>760</v>
      </c>
      <c r="H44" s="268">
        <v>8400</v>
      </c>
      <c r="I44" s="261">
        <f>J44/H44</f>
        <v>24.865</v>
      </c>
      <c r="J44" s="269">
        <v>208866</v>
      </c>
    </row>
    <row r="45" spans="1:10" ht="15">
      <c r="A45" s="1033"/>
      <c r="B45" s="271" t="s">
        <v>405</v>
      </c>
      <c r="C45" s="272">
        <v>24000</v>
      </c>
      <c r="D45" s="271">
        <v>36</v>
      </c>
      <c r="E45" s="277">
        <v>864000</v>
      </c>
      <c r="F45" s="1033"/>
      <c r="G45" s="271"/>
      <c r="H45" s="272"/>
      <c r="I45" s="271"/>
      <c r="J45" s="277"/>
    </row>
    <row r="46" spans="1:10" ht="15">
      <c r="A46" s="1033"/>
      <c r="B46" s="271" t="s">
        <v>403</v>
      </c>
      <c r="C46" s="272">
        <v>4800</v>
      </c>
      <c r="D46" s="271">
        <v>33.82</v>
      </c>
      <c r="E46" s="277">
        <v>162336</v>
      </c>
      <c r="F46" s="1033"/>
      <c r="G46" s="271" t="s">
        <v>761</v>
      </c>
      <c r="H46" s="272">
        <v>1260</v>
      </c>
      <c r="I46" s="271">
        <v>33.23</v>
      </c>
      <c r="J46" s="277">
        <v>41869.799999999996</v>
      </c>
    </row>
    <row r="47" spans="1:10" ht="15">
      <c r="A47" s="1033"/>
      <c r="B47" s="271" t="s">
        <v>746</v>
      </c>
      <c r="C47" s="272">
        <v>44400</v>
      </c>
      <c r="D47" s="271">
        <v>29.18</v>
      </c>
      <c r="E47" s="272">
        <v>1295592</v>
      </c>
      <c r="F47" s="1033"/>
      <c r="G47" s="271" t="s">
        <v>400</v>
      </c>
      <c r="H47" s="272">
        <v>1260</v>
      </c>
      <c r="I47" s="271">
        <v>33.17</v>
      </c>
      <c r="J47" s="277">
        <v>41794.200000000004</v>
      </c>
    </row>
    <row r="48" spans="1:10" ht="15">
      <c r="A48" s="1033"/>
      <c r="B48" s="1049"/>
      <c r="C48" s="1052"/>
      <c r="D48" s="1049"/>
      <c r="E48" s="1055"/>
      <c r="F48" s="1033"/>
      <c r="G48" s="271" t="s">
        <v>396</v>
      </c>
      <c r="H48" s="272">
        <v>1680</v>
      </c>
      <c r="I48" s="271">
        <v>32.47</v>
      </c>
      <c r="J48" s="277">
        <v>54549.6</v>
      </c>
    </row>
    <row r="49" spans="1:10" ht="15">
      <c r="A49" s="1033"/>
      <c r="B49" s="1050"/>
      <c r="C49" s="1053"/>
      <c r="D49" s="1050"/>
      <c r="E49" s="1056"/>
      <c r="F49" s="1033"/>
      <c r="G49" s="271" t="s">
        <v>405</v>
      </c>
      <c r="H49" s="272">
        <v>4200</v>
      </c>
      <c r="I49" s="271">
        <v>32.46</v>
      </c>
      <c r="J49" s="277">
        <v>136332</v>
      </c>
    </row>
    <row r="50" spans="1:10" ht="15">
      <c r="A50" s="1033"/>
      <c r="B50" s="1050"/>
      <c r="C50" s="1053"/>
      <c r="D50" s="1050"/>
      <c r="E50" s="1056"/>
      <c r="F50" s="1033"/>
      <c r="G50" s="261" t="s">
        <v>762</v>
      </c>
      <c r="H50" s="268">
        <v>8400</v>
      </c>
      <c r="I50" s="261">
        <f>J50/H50</f>
        <v>32.684</v>
      </c>
      <c r="J50" s="269">
        <v>274545.6</v>
      </c>
    </row>
    <row r="51" spans="1:10" ht="15">
      <c r="A51" s="1033"/>
      <c r="B51" s="1050"/>
      <c r="C51" s="1053"/>
      <c r="D51" s="1050"/>
      <c r="E51" s="1056"/>
      <c r="F51" s="1033"/>
      <c r="G51" s="271"/>
      <c r="H51" s="272"/>
      <c r="I51" s="271"/>
      <c r="J51" s="277"/>
    </row>
    <row r="52" spans="1:10" ht="15">
      <c r="A52" s="1033"/>
      <c r="B52" s="1051"/>
      <c r="C52" s="1054"/>
      <c r="D52" s="1051"/>
      <c r="E52" s="1057"/>
      <c r="F52" s="1033"/>
      <c r="G52" s="271"/>
      <c r="H52" s="272"/>
      <c r="I52" s="271"/>
      <c r="J52" s="277"/>
    </row>
    <row r="53" spans="1:10" ht="15.75" thickBot="1">
      <c r="A53" s="1034"/>
      <c r="B53" s="262" t="s">
        <v>763</v>
      </c>
      <c r="C53" s="266">
        <v>133137</v>
      </c>
      <c r="D53" s="262">
        <f>E53/C53</f>
        <v>33.47569571193583</v>
      </c>
      <c r="E53" s="266">
        <v>4456853.7</v>
      </c>
      <c r="F53" s="1034"/>
      <c r="G53" s="270"/>
      <c r="H53" s="266"/>
      <c r="I53" s="262"/>
      <c r="J53" s="267"/>
    </row>
    <row r="54" spans="1:10" ht="15">
      <c r="A54" s="257" t="s">
        <v>391</v>
      </c>
      <c r="B54" s="258" t="s">
        <v>392</v>
      </c>
      <c r="C54" s="259" t="s">
        <v>195</v>
      </c>
      <c r="D54" s="258" t="s">
        <v>393</v>
      </c>
      <c r="E54" s="260" t="s">
        <v>394</v>
      </c>
      <c r="F54" s="257" t="s">
        <v>391</v>
      </c>
      <c r="G54" s="258" t="s">
        <v>392</v>
      </c>
      <c r="H54" s="259" t="s">
        <v>195</v>
      </c>
      <c r="I54" s="258" t="s">
        <v>393</v>
      </c>
      <c r="J54" s="260" t="s">
        <v>394</v>
      </c>
    </row>
    <row r="55" spans="1:10" ht="15">
      <c r="A55" s="1061" t="s">
        <v>768</v>
      </c>
      <c r="B55" s="1070" t="s">
        <v>767</v>
      </c>
      <c r="C55" s="1071">
        <v>101709</v>
      </c>
      <c r="D55" s="1070">
        <v>27.16</v>
      </c>
      <c r="E55" s="1071">
        <v>2762416</v>
      </c>
      <c r="F55" s="1064" t="s">
        <v>768</v>
      </c>
      <c r="G55" s="473" t="s">
        <v>741</v>
      </c>
      <c r="H55" s="53">
        <v>9680</v>
      </c>
      <c r="I55" s="474">
        <f>J55/H55</f>
        <v>26.957520661157023</v>
      </c>
      <c r="J55" s="53">
        <v>260948.8</v>
      </c>
    </row>
    <row r="56" spans="1:10" ht="15">
      <c r="A56" s="1062"/>
      <c r="B56" s="1045"/>
      <c r="C56" s="1045"/>
      <c r="D56" s="1045"/>
      <c r="E56" s="1045"/>
      <c r="F56" s="1064"/>
      <c r="G56" s="473" t="s">
        <v>856</v>
      </c>
      <c r="H56" s="53">
        <v>10300</v>
      </c>
      <c r="I56" s="474">
        <v>26.425436893203884</v>
      </c>
      <c r="J56" s="53">
        <v>272182</v>
      </c>
    </row>
    <row r="57" spans="1:10" ht="15">
      <c r="A57" s="1062"/>
      <c r="B57" s="1045"/>
      <c r="C57" s="1045"/>
      <c r="D57" s="1045"/>
      <c r="E57" s="1045"/>
      <c r="F57" s="1064"/>
      <c r="G57" s="473" t="s">
        <v>857</v>
      </c>
      <c r="H57" s="53">
        <v>22746</v>
      </c>
      <c r="I57" s="474">
        <v>28.5666921656555</v>
      </c>
      <c r="J57" s="53">
        <v>649777.98</v>
      </c>
    </row>
    <row r="58" spans="1:10" ht="15">
      <c r="A58" s="1062"/>
      <c r="B58" s="1045"/>
      <c r="C58" s="1045"/>
      <c r="D58" s="1045"/>
      <c r="E58" s="1045"/>
      <c r="F58" s="1064"/>
      <c r="G58" s="475" t="s">
        <v>395</v>
      </c>
      <c r="H58" s="53">
        <v>63504</v>
      </c>
      <c r="I58" s="474">
        <v>27.11890825774754</v>
      </c>
      <c r="J58" s="53">
        <v>1722159.15</v>
      </c>
    </row>
    <row r="59" spans="1:10" ht="15">
      <c r="A59" s="1062"/>
      <c r="B59" s="1045"/>
      <c r="C59" s="1045"/>
      <c r="D59" s="1045"/>
      <c r="E59" s="1045"/>
      <c r="F59" s="1064"/>
      <c r="G59" s="476" t="s">
        <v>396</v>
      </c>
      <c r="H59" s="53">
        <v>40640</v>
      </c>
      <c r="I59" s="474">
        <v>26.845895669291338</v>
      </c>
      <c r="J59" s="53">
        <v>1091017.2</v>
      </c>
    </row>
    <row r="60" spans="1:10" ht="15">
      <c r="A60" s="1062"/>
      <c r="B60" s="1045"/>
      <c r="C60" s="1045"/>
      <c r="D60" s="1045"/>
      <c r="E60" s="1045"/>
      <c r="F60" s="1064"/>
      <c r="G60" s="476" t="s">
        <v>405</v>
      </c>
      <c r="H60" s="53">
        <v>44512</v>
      </c>
      <c r="I60" s="474">
        <v>19.82497416427031</v>
      </c>
      <c r="J60" s="53">
        <v>882449.25</v>
      </c>
    </row>
    <row r="61" spans="1:10" ht="15">
      <c r="A61" s="1062"/>
      <c r="B61" s="1045"/>
      <c r="C61" s="1045"/>
      <c r="D61" s="1045"/>
      <c r="E61" s="1045"/>
      <c r="F61" s="1064"/>
      <c r="G61" s="476" t="s">
        <v>743</v>
      </c>
      <c r="H61" s="53">
        <v>57706</v>
      </c>
      <c r="I61" s="474">
        <v>25.7439569542162</v>
      </c>
      <c r="J61" s="53">
        <v>1485580.78</v>
      </c>
    </row>
    <row r="62" spans="1:10" ht="15">
      <c r="A62" s="1062"/>
      <c r="B62" s="1045"/>
      <c r="C62" s="1045"/>
      <c r="D62" s="1045"/>
      <c r="E62" s="1045"/>
      <c r="F62" s="1064"/>
      <c r="G62" s="473" t="s">
        <v>761</v>
      </c>
      <c r="H62" s="53">
        <v>9040</v>
      </c>
      <c r="I62" s="474">
        <v>26.46396460176991</v>
      </c>
      <c r="J62" s="53">
        <v>239234.24</v>
      </c>
    </row>
    <row r="63" spans="1:10" ht="15">
      <c r="A63" s="1062"/>
      <c r="B63" s="1045"/>
      <c r="C63" s="1045"/>
      <c r="D63" s="1045"/>
      <c r="E63" s="1045"/>
      <c r="F63" s="1064"/>
      <c r="G63" s="476" t="s">
        <v>397</v>
      </c>
      <c r="H63" s="53">
        <v>11030</v>
      </c>
      <c r="I63" s="474">
        <v>18.508650045330914</v>
      </c>
      <c r="J63" s="53">
        <v>204150.40999999997</v>
      </c>
    </row>
    <row r="64" spans="1:10" ht="15">
      <c r="A64" s="1062"/>
      <c r="B64" s="1045"/>
      <c r="C64" s="1045"/>
      <c r="D64" s="1045"/>
      <c r="E64" s="1045"/>
      <c r="F64" s="1064"/>
      <c r="G64" s="476" t="s">
        <v>753</v>
      </c>
      <c r="H64" s="53">
        <v>21235</v>
      </c>
      <c r="I64" s="474">
        <v>26.514933835648694</v>
      </c>
      <c r="J64" s="53">
        <v>563044.62</v>
      </c>
    </row>
    <row r="65" spans="1:10" ht="15">
      <c r="A65" s="1062"/>
      <c r="B65" s="1045"/>
      <c r="C65" s="1045"/>
      <c r="D65" s="1045"/>
      <c r="E65" s="1045"/>
      <c r="F65" s="1064"/>
      <c r="G65" s="473" t="s">
        <v>858</v>
      </c>
      <c r="H65" s="53">
        <v>2837</v>
      </c>
      <c r="I65" s="474">
        <v>22.950405357772297</v>
      </c>
      <c r="J65" s="53">
        <v>65110.3</v>
      </c>
    </row>
    <row r="66" spans="1:10" ht="15">
      <c r="A66" s="1062"/>
      <c r="B66" s="1045"/>
      <c r="C66" s="1045"/>
      <c r="D66" s="1045"/>
      <c r="E66" s="1045"/>
      <c r="F66" s="1064"/>
      <c r="G66" s="476" t="s">
        <v>756</v>
      </c>
      <c r="H66" s="53">
        <v>13125</v>
      </c>
      <c r="I66" s="474">
        <v>28.774102857142854</v>
      </c>
      <c r="J66" s="53">
        <v>377660.1</v>
      </c>
    </row>
    <row r="67" spans="1:10" ht="15">
      <c r="A67" s="1062"/>
      <c r="B67" s="1046"/>
      <c r="C67" s="1046"/>
      <c r="D67" s="1046"/>
      <c r="E67" s="1046"/>
      <c r="F67" s="1064"/>
      <c r="G67" s="476" t="s">
        <v>402</v>
      </c>
      <c r="H67" s="53">
        <v>5000</v>
      </c>
      <c r="I67" s="474">
        <v>17.5775</v>
      </c>
      <c r="J67" s="53">
        <v>87887.5</v>
      </c>
    </row>
    <row r="68" spans="1:10" ht="15">
      <c r="A68" s="1063"/>
      <c r="B68" s="824" t="s">
        <v>912</v>
      </c>
      <c r="C68" s="825">
        <v>101709</v>
      </c>
      <c r="D68" s="826">
        <v>27.16</v>
      </c>
      <c r="E68" s="825">
        <v>2762416</v>
      </c>
      <c r="F68" s="477"/>
      <c r="G68" s="811" t="s">
        <v>859</v>
      </c>
      <c r="H68" s="812">
        <f>SUM(H55:H67)</f>
        <v>311355</v>
      </c>
      <c r="I68" s="813">
        <f>J68/H68</f>
        <v>25.376828154357565</v>
      </c>
      <c r="J68" s="812">
        <f>SUM(J55:J67)</f>
        <v>7901202.33</v>
      </c>
    </row>
    <row r="69" spans="1:10" ht="15">
      <c r="A69" s="257" t="s">
        <v>391</v>
      </c>
      <c r="B69" s="258" t="s">
        <v>392</v>
      </c>
      <c r="C69" s="259" t="s">
        <v>195</v>
      </c>
      <c r="D69" s="258" t="s">
        <v>393</v>
      </c>
      <c r="E69" s="260" t="s">
        <v>394</v>
      </c>
      <c r="F69" s="257" t="s">
        <v>391</v>
      </c>
      <c r="G69" s="258" t="s">
        <v>392</v>
      </c>
      <c r="H69" s="259" t="s">
        <v>195</v>
      </c>
      <c r="I69" s="258" t="s">
        <v>393</v>
      </c>
      <c r="J69" s="260" t="s">
        <v>394</v>
      </c>
    </row>
    <row r="70" spans="1:10" ht="15">
      <c r="A70" s="1061" t="s">
        <v>769</v>
      </c>
      <c r="B70" s="1070" t="s">
        <v>767</v>
      </c>
      <c r="C70" s="1071">
        <v>111600</v>
      </c>
      <c r="D70" s="1070">
        <v>31.75</v>
      </c>
      <c r="E70" s="1072">
        <v>3543300</v>
      </c>
      <c r="F70" s="1065" t="s">
        <v>769</v>
      </c>
      <c r="G70" s="79" t="s">
        <v>397</v>
      </c>
      <c r="H70" s="230">
        <v>1440</v>
      </c>
      <c r="I70" s="478">
        <v>33.02</v>
      </c>
      <c r="J70" s="479">
        <f>H70*I70</f>
        <v>47548.8</v>
      </c>
    </row>
    <row r="71" spans="1:10" ht="15">
      <c r="A71" s="1062"/>
      <c r="B71" s="1045"/>
      <c r="C71" s="1045"/>
      <c r="D71" s="1045"/>
      <c r="E71" s="1024"/>
      <c r="F71" s="1066"/>
      <c r="G71" s="79" t="s">
        <v>761</v>
      </c>
      <c r="H71" s="230">
        <v>1440</v>
      </c>
      <c r="I71" s="478">
        <v>33.07</v>
      </c>
      <c r="J71" s="479">
        <f>H71*I71</f>
        <v>47620.8</v>
      </c>
    </row>
    <row r="72" spans="1:10" ht="15">
      <c r="A72" s="1062"/>
      <c r="B72" s="1045"/>
      <c r="C72" s="1045"/>
      <c r="D72" s="1045"/>
      <c r="E72" s="1024"/>
      <c r="F72" s="1066"/>
      <c r="G72" s="79" t="s">
        <v>687</v>
      </c>
      <c r="H72" s="230">
        <v>7488</v>
      </c>
      <c r="I72" s="478">
        <v>33.14</v>
      </c>
      <c r="J72" s="479">
        <f>H72*I72</f>
        <v>248152.32</v>
      </c>
    </row>
    <row r="73" spans="1:10" ht="15">
      <c r="A73" s="1062"/>
      <c r="B73" s="1045"/>
      <c r="C73" s="1045"/>
      <c r="D73" s="1045"/>
      <c r="E73" s="1024"/>
      <c r="F73" s="1066"/>
      <c r="G73" s="79" t="s">
        <v>860</v>
      </c>
      <c r="H73" s="230">
        <v>3600</v>
      </c>
      <c r="I73" s="478">
        <v>33.63</v>
      </c>
      <c r="J73" s="479">
        <f>H73*I73</f>
        <v>121068.00000000001</v>
      </c>
    </row>
    <row r="74" spans="1:10" ht="15">
      <c r="A74" s="1062"/>
      <c r="B74" s="1046"/>
      <c r="C74" s="1046"/>
      <c r="D74" s="1046"/>
      <c r="E74" s="1025"/>
      <c r="F74" s="1066"/>
      <c r="G74" s="79" t="s">
        <v>402</v>
      </c>
      <c r="H74" s="230">
        <v>3312</v>
      </c>
      <c r="I74" s="478">
        <v>32.77</v>
      </c>
      <c r="J74" s="479">
        <f>H74*I74</f>
        <v>108534.24</v>
      </c>
    </row>
    <row r="75" spans="1:10" ht="15.75" thickBot="1">
      <c r="A75" s="1063"/>
      <c r="B75" s="824" t="s">
        <v>770</v>
      </c>
      <c r="C75" s="825">
        <v>111600</v>
      </c>
      <c r="D75" s="826">
        <v>31.75</v>
      </c>
      <c r="E75" s="825">
        <v>3543300</v>
      </c>
      <c r="F75" s="1067"/>
      <c r="G75" s="814" t="s">
        <v>861</v>
      </c>
      <c r="H75" s="815">
        <f>SUM(H70:H74)</f>
        <v>17280</v>
      </c>
      <c r="I75" s="816">
        <f>J75/H75</f>
        <v>33.15533333333334</v>
      </c>
      <c r="J75" s="817">
        <f>SUM(J70:J74)</f>
        <v>572924.16</v>
      </c>
    </row>
    <row r="76" spans="1:10" ht="15.75" thickBot="1">
      <c r="A76" s="257" t="s">
        <v>391</v>
      </c>
      <c r="B76" s="258" t="s">
        <v>392</v>
      </c>
      <c r="C76" s="259" t="s">
        <v>195</v>
      </c>
      <c r="D76" s="258" t="s">
        <v>393</v>
      </c>
      <c r="E76" s="260" t="s">
        <v>394</v>
      </c>
      <c r="F76" s="257" t="s">
        <v>391</v>
      </c>
      <c r="G76" s="258" t="s">
        <v>392</v>
      </c>
      <c r="H76" s="259" t="s">
        <v>195</v>
      </c>
      <c r="I76" s="258" t="s">
        <v>393</v>
      </c>
      <c r="J76" s="260" t="s">
        <v>394</v>
      </c>
    </row>
    <row r="77" spans="1:10" ht="15">
      <c r="A77" s="1061" t="s">
        <v>771</v>
      </c>
      <c r="B77" s="189" t="s">
        <v>403</v>
      </c>
      <c r="C77" s="53">
        <v>7440</v>
      </c>
      <c r="D77" s="189">
        <v>38.27</v>
      </c>
      <c r="E77" s="53">
        <v>284729</v>
      </c>
      <c r="F77" s="1058" t="s">
        <v>771</v>
      </c>
      <c r="G77" s="480" t="s">
        <v>741</v>
      </c>
      <c r="H77" s="481">
        <v>1800</v>
      </c>
      <c r="I77" s="482">
        <v>38.37</v>
      </c>
      <c r="J77" s="483">
        <f>H77*I77</f>
        <v>69066</v>
      </c>
    </row>
    <row r="78" spans="1:10" ht="15">
      <c r="A78" s="1062"/>
      <c r="B78" s="189" t="s">
        <v>772</v>
      </c>
      <c r="C78" s="53">
        <v>3720</v>
      </c>
      <c r="D78" s="189">
        <v>38.65</v>
      </c>
      <c r="E78" s="53">
        <v>143778</v>
      </c>
      <c r="F78" s="1059"/>
      <c r="G78" s="484" t="s">
        <v>862</v>
      </c>
      <c r="H78" s="53">
        <v>9000</v>
      </c>
      <c r="I78" s="474">
        <v>40.87</v>
      </c>
      <c r="J78" s="485">
        <f>H78*I78</f>
        <v>367830</v>
      </c>
    </row>
    <row r="79" spans="1:10" ht="15">
      <c r="A79" s="1062"/>
      <c r="B79" s="189" t="s">
        <v>395</v>
      </c>
      <c r="C79" s="53">
        <v>52080</v>
      </c>
      <c r="D79" s="189">
        <v>38.91</v>
      </c>
      <c r="E79" s="53">
        <v>2026433</v>
      </c>
      <c r="F79" s="1059"/>
      <c r="G79" s="486" t="s">
        <v>396</v>
      </c>
      <c r="H79" s="487">
        <v>4320</v>
      </c>
      <c r="I79" s="488">
        <v>38.35</v>
      </c>
      <c r="J79" s="485">
        <f>H79*I79</f>
        <v>165672</v>
      </c>
    </row>
    <row r="80" spans="1:10" ht="15.75" thickBot="1">
      <c r="A80" s="1062"/>
      <c r="B80" s="189" t="s">
        <v>404</v>
      </c>
      <c r="C80" s="53">
        <v>9672</v>
      </c>
      <c r="D80" s="189">
        <v>39.25</v>
      </c>
      <c r="E80" s="53">
        <v>379626</v>
      </c>
      <c r="F80" s="1059"/>
      <c r="G80" s="818" t="s">
        <v>913</v>
      </c>
      <c r="H80" s="815">
        <f>SUM(H77:H79)</f>
        <v>15120</v>
      </c>
      <c r="I80" s="816">
        <f>J80/H80</f>
        <v>39.852380952380955</v>
      </c>
      <c r="J80" s="819">
        <f>SUM(J77:J79)</f>
        <v>602568</v>
      </c>
    </row>
    <row r="81" spans="1:10" ht="15">
      <c r="A81" s="1062"/>
      <c r="B81" s="189" t="s">
        <v>742</v>
      </c>
      <c r="C81" s="53">
        <v>44640</v>
      </c>
      <c r="D81" s="189">
        <v>40.75</v>
      </c>
      <c r="E81" s="53">
        <v>1819080</v>
      </c>
      <c r="F81" s="1059"/>
      <c r="G81" s="489" t="s">
        <v>392</v>
      </c>
      <c r="H81" s="490" t="s">
        <v>195</v>
      </c>
      <c r="I81" s="490" t="s">
        <v>393</v>
      </c>
      <c r="J81" s="491" t="s">
        <v>855</v>
      </c>
    </row>
    <row r="82" spans="1:10" ht="15">
      <c r="A82" s="1062"/>
      <c r="B82" s="189" t="s">
        <v>396</v>
      </c>
      <c r="C82" s="53">
        <v>42408</v>
      </c>
      <c r="D82" s="189">
        <v>40.8</v>
      </c>
      <c r="E82" s="53">
        <v>1730246</v>
      </c>
      <c r="F82" s="1059"/>
      <c r="G82" s="448" t="s">
        <v>398</v>
      </c>
      <c r="H82" s="53">
        <v>5670</v>
      </c>
      <c r="I82" s="474">
        <v>36.3</v>
      </c>
      <c r="J82" s="485">
        <f>H82*I82</f>
        <v>205820.99999999997</v>
      </c>
    </row>
    <row r="83" spans="1:10" ht="15">
      <c r="A83" s="1062"/>
      <c r="B83" s="189"/>
      <c r="C83" s="53"/>
      <c r="D83" s="189"/>
      <c r="E83" s="53"/>
      <c r="F83" s="1059"/>
      <c r="G83" s="448" t="s">
        <v>403</v>
      </c>
      <c r="H83" s="53">
        <v>1134</v>
      </c>
      <c r="I83" s="474">
        <v>26.9</v>
      </c>
      <c r="J83" s="485">
        <f>H83*I83</f>
        <v>30504.6</v>
      </c>
    </row>
    <row r="84" spans="1:10" ht="15">
      <c r="A84" s="1062"/>
      <c r="B84" s="189"/>
      <c r="C84" s="189"/>
      <c r="D84" s="189"/>
      <c r="E84" s="189"/>
      <c r="F84" s="1059"/>
      <c r="G84" s="448" t="s">
        <v>395</v>
      </c>
      <c r="H84" s="53">
        <v>2268</v>
      </c>
      <c r="I84" s="474">
        <v>31.99</v>
      </c>
      <c r="J84" s="485">
        <f>H84*I84</f>
        <v>72553.31999999999</v>
      </c>
    </row>
    <row r="85" spans="1:10" ht="15">
      <c r="A85" s="1062"/>
      <c r="B85" s="189"/>
      <c r="C85" s="189"/>
      <c r="D85" s="189"/>
      <c r="E85" s="189"/>
      <c r="F85" s="1059"/>
      <c r="G85" s="448" t="s">
        <v>331</v>
      </c>
      <c r="H85" s="53">
        <v>5292</v>
      </c>
      <c r="I85" s="474">
        <v>29.93</v>
      </c>
      <c r="J85" s="485">
        <f>H85*I85</f>
        <v>158389.56</v>
      </c>
    </row>
    <row r="86" spans="1:10" ht="15">
      <c r="A86" s="1062"/>
      <c r="B86" s="189"/>
      <c r="C86" s="189"/>
      <c r="D86" s="189"/>
      <c r="E86" s="189"/>
      <c r="F86" s="1059"/>
      <c r="G86" s="448" t="s">
        <v>863</v>
      </c>
      <c r="H86" s="53">
        <v>756</v>
      </c>
      <c r="I86" s="474">
        <v>26.85</v>
      </c>
      <c r="J86" s="485">
        <f>H86*I86</f>
        <v>20298.600000000002</v>
      </c>
    </row>
    <row r="87" spans="1:10" ht="15.75" thickBot="1">
      <c r="A87" s="1063"/>
      <c r="B87" s="824" t="s">
        <v>773</v>
      </c>
      <c r="C87" s="825">
        <v>159960</v>
      </c>
      <c r="D87" s="826">
        <v>39.91</v>
      </c>
      <c r="E87" s="825">
        <v>6383892</v>
      </c>
      <c r="F87" s="1060"/>
      <c r="G87" s="820" t="s">
        <v>914</v>
      </c>
      <c r="H87" s="815">
        <f>SUM(H82:H86)</f>
        <v>15120</v>
      </c>
      <c r="I87" s="816">
        <f>J87/H87</f>
        <v>32.2465</v>
      </c>
      <c r="J87" s="819">
        <f>SUM(J82:J86)</f>
        <v>487567.07999999996</v>
      </c>
    </row>
    <row r="88" spans="1:10" ht="15">
      <c r="A88" s="257" t="s">
        <v>391</v>
      </c>
      <c r="B88" s="258" t="s">
        <v>392</v>
      </c>
      <c r="C88" s="259" t="s">
        <v>195</v>
      </c>
      <c r="D88" s="258" t="s">
        <v>393</v>
      </c>
      <c r="E88" s="260" t="s">
        <v>394</v>
      </c>
      <c r="F88" s="257" t="s">
        <v>391</v>
      </c>
      <c r="G88" s="258" t="s">
        <v>392</v>
      </c>
      <c r="H88" s="259" t="s">
        <v>195</v>
      </c>
      <c r="I88" s="258" t="s">
        <v>393</v>
      </c>
      <c r="J88" s="260" t="s">
        <v>394</v>
      </c>
    </row>
    <row r="89" spans="1:10" ht="15">
      <c r="A89" s="1061" t="s">
        <v>774</v>
      </c>
      <c r="B89" s="189" t="s">
        <v>742</v>
      </c>
      <c r="C89" s="53">
        <v>37200</v>
      </c>
      <c r="D89" s="189">
        <v>45</v>
      </c>
      <c r="E89" s="53">
        <v>1674000</v>
      </c>
      <c r="F89" s="1068" t="s">
        <v>774</v>
      </c>
      <c r="G89" s="809" t="s">
        <v>396</v>
      </c>
      <c r="H89" s="53">
        <v>2772</v>
      </c>
      <c r="I89" s="474">
        <v>37.95</v>
      </c>
      <c r="J89" s="53">
        <f>H89*I89</f>
        <v>105197.40000000001</v>
      </c>
    </row>
    <row r="90" spans="1:10" ht="15">
      <c r="A90" s="1062"/>
      <c r="B90" s="189" t="s">
        <v>395</v>
      </c>
      <c r="C90" s="53">
        <v>37200</v>
      </c>
      <c r="D90" s="189">
        <v>44.9</v>
      </c>
      <c r="E90" s="53">
        <v>1670280</v>
      </c>
      <c r="F90" s="1069"/>
      <c r="G90" s="809" t="s">
        <v>911</v>
      </c>
      <c r="H90" s="53">
        <v>13860</v>
      </c>
      <c r="I90" s="474">
        <v>39.81</v>
      </c>
      <c r="J90" s="53">
        <f>H90*I90</f>
        <v>551766.6</v>
      </c>
    </row>
    <row r="91" spans="1:10" ht="15">
      <c r="A91" s="1062"/>
      <c r="B91" s="189" t="s">
        <v>403</v>
      </c>
      <c r="C91" s="53">
        <v>7440</v>
      </c>
      <c r="D91" s="189">
        <v>41.8</v>
      </c>
      <c r="E91" s="53">
        <v>310992</v>
      </c>
      <c r="F91" s="1069"/>
      <c r="G91" s="821" t="s">
        <v>915</v>
      </c>
      <c r="H91" s="822">
        <f>SUM(H89:H90)</f>
        <v>16632</v>
      </c>
      <c r="I91" s="823">
        <f>J91/H91</f>
        <v>39.5</v>
      </c>
      <c r="J91" s="822">
        <f>SUM(J89:J90)</f>
        <v>656964</v>
      </c>
    </row>
    <row r="92" spans="1:10" ht="15">
      <c r="A92" s="1062"/>
      <c r="B92" s="189" t="s">
        <v>396</v>
      </c>
      <c r="C92" s="53">
        <v>37200</v>
      </c>
      <c r="D92" s="189">
        <v>45</v>
      </c>
      <c r="E92" s="53">
        <v>1674000</v>
      </c>
      <c r="F92" s="1069"/>
      <c r="G92" s="810" t="s">
        <v>392</v>
      </c>
      <c r="H92" s="808" t="s">
        <v>195</v>
      </c>
      <c r="I92" s="808" t="s">
        <v>393</v>
      </c>
      <c r="J92" s="808" t="s">
        <v>855</v>
      </c>
    </row>
    <row r="93" spans="1:10" ht="15">
      <c r="A93" s="1062"/>
      <c r="B93" s="189" t="s">
        <v>775</v>
      </c>
      <c r="C93" s="53">
        <v>12648</v>
      </c>
      <c r="D93" s="189">
        <v>41.9</v>
      </c>
      <c r="E93" s="53">
        <v>529951</v>
      </c>
      <c r="F93" s="1069"/>
      <c r="G93" s="809" t="s">
        <v>395</v>
      </c>
      <c r="H93" s="53">
        <v>11880</v>
      </c>
      <c r="I93" s="474">
        <v>30.67</v>
      </c>
      <c r="J93" s="53">
        <f>H93*I93</f>
        <v>364359.60000000003</v>
      </c>
    </row>
    <row r="94" spans="1:10" ht="15">
      <c r="A94" s="1062"/>
      <c r="B94" s="189" t="s">
        <v>772</v>
      </c>
      <c r="C94" s="53">
        <v>6696</v>
      </c>
      <c r="D94" s="189">
        <v>41.7</v>
      </c>
      <c r="E94" s="53">
        <v>279223</v>
      </c>
      <c r="F94" s="1069"/>
      <c r="G94" s="809" t="s">
        <v>396</v>
      </c>
      <c r="H94" s="53">
        <v>3300</v>
      </c>
      <c r="I94" s="474">
        <v>31.5</v>
      </c>
      <c r="J94" s="53">
        <f>H94*I94</f>
        <v>103950</v>
      </c>
    </row>
    <row r="95" spans="1:10" ht="15">
      <c r="A95" s="1062"/>
      <c r="B95" s="189" t="s">
        <v>759</v>
      </c>
      <c r="C95" s="53">
        <v>21576</v>
      </c>
      <c r="D95" s="189">
        <v>45.2</v>
      </c>
      <c r="E95" s="53">
        <v>975235</v>
      </c>
      <c r="F95" s="1069"/>
      <c r="G95" s="809" t="s">
        <v>741</v>
      </c>
      <c r="H95" s="53">
        <v>1320</v>
      </c>
      <c r="I95" s="474">
        <v>32.86</v>
      </c>
      <c r="J95" s="53">
        <f>H95*I95</f>
        <v>43375.2</v>
      </c>
    </row>
    <row r="96" spans="1:10" ht="15">
      <c r="A96" s="1063"/>
      <c r="B96" s="824" t="s">
        <v>776</v>
      </c>
      <c r="C96" s="825">
        <v>159960</v>
      </c>
      <c r="D96" s="826">
        <v>44.47</v>
      </c>
      <c r="E96" s="825">
        <v>7113682</v>
      </c>
      <c r="F96" s="1069"/>
      <c r="G96" s="824" t="s">
        <v>916</v>
      </c>
      <c r="H96" s="822">
        <f>SUM(H93:H95)</f>
        <v>16500</v>
      </c>
      <c r="I96" s="823">
        <f>J96/H96</f>
        <v>31.011200000000002</v>
      </c>
      <c r="J96" s="822">
        <f>SUM(J93:J95)</f>
        <v>511684.80000000005</v>
      </c>
    </row>
  </sheetData>
  <sheetProtection/>
  <mergeCells count="41">
    <mergeCell ref="F77:F87"/>
    <mergeCell ref="A55:A68"/>
    <mergeCell ref="A70:A75"/>
    <mergeCell ref="A77:A87"/>
    <mergeCell ref="A89:A96"/>
    <mergeCell ref="F55:F67"/>
    <mergeCell ref="F70:F75"/>
    <mergeCell ref="F89:F96"/>
    <mergeCell ref="B55:B67"/>
    <mergeCell ref="C55:C67"/>
    <mergeCell ref="D55:D67"/>
    <mergeCell ref="E55:E67"/>
    <mergeCell ref="B70:B74"/>
    <mergeCell ref="C70:C74"/>
    <mergeCell ref="D70:D74"/>
    <mergeCell ref="E70:E74"/>
    <mergeCell ref="A42:A53"/>
    <mergeCell ref="F42:F53"/>
    <mergeCell ref="B48:B52"/>
    <mergeCell ref="C48:C52"/>
    <mergeCell ref="D48:D52"/>
    <mergeCell ref="E48:E52"/>
    <mergeCell ref="A30:A40"/>
    <mergeCell ref="F30:F40"/>
    <mergeCell ref="B30:B39"/>
    <mergeCell ref="C30:C39"/>
    <mergeCell ref="D30:D39"/>
    <mergeCell ref="E30:E39"/>
    <mergeCell ref="E16:E27"/>
    <mergeCell ref="A1:E1"/>
    <mergeCell ref="F1:J1"/>
    <mergeCell ref="A2:E2"/>
    <mergeCell ref="F2:J2"/>
    <mergeCell ref="A4:A14"/>
    <mergeCell ref="F4:F14"/>
    <mergeCell ref="A16:A28"/>
    <mergeCell ref="F16:F28"/>
    <mergeCell ref="I27:J28"/>
    <mergeCell ref="B16:B27"/>
    <mergeCell ref="C16:C27"/>
    <mergeCell ref="D16:D27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106" zoomScaleSheetLayoutView="106" zoomScalePageLayoutView="0" workbookViewId="0" topLeftCell="A7">
      <selection activeCell="K12" sqref="K12"/>
    </sheetView>
  </sheetViews>
  <sheetFormatPr defaultColWidth="9.140625" defaultRowHeight="15"/>
  <cols>
    <col min="1" max="1" width="51.00390625" style="0" bestFit="1" customWidth="1"/>
    <col min="2" max="2" width="13.28125" style="30" bestFit="1" customWidth="1"/>
    <col min="3" max="4" width="8.00390625" style="0" bestFit="1" customWidth="1"/>
    <col min="5" max="5" width="7.7109375" style="0" bestFit="1" customWidth="1"/>
    <col min="6" max="7" width="7.8515625" style="0" bestFit="1" customWidth="1"/>
    <col min="8" max="8" width="7.7109375" style="0" bestFit="1" customWidth="1"/>
    <col min="9" max="9" width="8.00390625" style="0" bestFit="1" customWidth="1"/>
    <col min="10" max="10" width="7.8515625" style="0" bestFit="1" customWidth="1"/>
    <col min="11" max="11" width="17.00390625" style="0" bestFit="1" customWidth="1"/>
  </cols>
  <sheetData>
    <row r="1" spans="1:11" ht="18.75">
      <c r="A1" s="853" t="s">
        <v>780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1" ht="15">
      <c r="A2" s="375" t="s">
        <v>195</v>
      </c>
      <c r="B2" s="376"/>
      <c r="C2" s="377" t="s">
        <v>196</v>
      </c>
      <c r="D2" s="378" t="s">
        <v>197</v>
      </c>
      <c r="E2" s="377" t="s">
        <v>198</v>
      </c>
      <c r="F2" s="378" t="s">
        <v>199</v>
      </c>
      <c r="G2" s="377" t="s">
        <v>200</v>
      </c>
      <c r="H2" s="378" t="s">
        <v>201</v>
      </c>
      <c r="I2" s="377" t="s">
        <v>202</v>
      </c>
      <c r="J2" s="378" t="s">
        <v>203</v>
      </c>
      <c r="K2" s="379" t="s">
        <v>407</v>
      </c>
    </row>
    <row r="3" spans="1:11" ht="15.75" thickBot="1">
      <c r="A3" s="369" t="s">
        <v>204</v>
      </c>
      <c r="B3" s="370"/>
      <c r="C3" s="371"/>
      <c r="D3" s="372"/>
      <c r="E3" s="371"/>
      <c r="F3" s="372"/>
      <c r="G3" s="371"/>
      <c r="H3" s="372"/>
      <c r="I3" s="371"/>
      <c r="J3" s="373"/>
      <c r="K3" s="374"/>
    </row>
    <row r="4" spans="1:11" ht="15">
      <c r="A4" s="312" t="s">
        <v>205</v>
      </c>
      <c r="B4" s="294">
        <v>1</v>
      </c>
      <c r="C4" s="313">
        <v>308881.94</v>
      </c>
      <c r="D4" s="314">
        <v>544554.2600426995</v>
      </c>
      <c r="E4" s="313">
        <v>682511.6602639001</v>
      </c>
      <c r="F4" s="314">
        <v>238532.65049509998</v>
      </c>
      <c r="G4" s="313">
        <v>613724.8548058</v>
      </c>
      <c r="H4" s="314">
        <v>389242.22599139996</v>
      </c>
      <c r="I4" s="313">
        <v>308858.36677059997</v>
      </c>
      <c r="J4" s="315">
        <v>328921.7727903</v>
      </c>
      <c r="K4" s="317">
        <f aca="true" t="shared" si="0" ref="K4:K11">SUM(C4:J4)</f>
        <v>3415227.7311597997</v>
      </c>
    </row>
    <row r="5" spans="1:11" ht="15">
      <c r="A5" s="318" t="s">
        <v>206</v>
      </c>
      <c r="B5" s="295">
        <v>2</v>
      </c>
      <c r="C5" s="319">
        <v>15308.83</v>
      </c>
      <c r="D5" s="320">
        <v>23305.247522700007</v>
      </c>
      <c r="E5" s="319">
        <v>28898.930250999994</v>
      </c>
      <c r="F5" s="320">
        <v>24620.844473420002</v>
      </c>
      <c r="G5" s="319">
        <v>28396.6775319</v>
      </c>
      <c r="H5" s="320">
        <v>8470.2881628</v>
      </c>
      <c r="I5" s="319">
        <v>1841.161168</v>
      </c>
      <c r="J5" s="315">
        <v>934.3751976000002</v>
      </c>
      <c r="K5" s="317">
        <f t="shared" si="0"/>
        <v>131776.35430742</v>
      </c>
    </row>
    <row r="6" spans="1:11" ht="15.75" thickBot="1">
      <c r="A6" s="321" t="s">
        <v>207</v>
      </c>
      <c r="B6" s="296">
        <v>3</v>
      </c>
      <c r="C6" s="322">
        <v>53113.74</v>
      </c>
      <c r="D6" s="323">
        <v>63635.72485291999</v>
      </c>
      <c r="E6" s="322">
        <v>65462.9218586</v>
      </c>
      <c r="F6" s="323">
        <v>62037.380066749996</v>
      </c>
      <c r="G6" s="322">
        <v>67997.08798269999</v>
      </c>
      <c r="H6" s="323">
        <v>28498.818599099995</v>
      </c>
      <c r="I6" s="322">
        <v>10924.950199200002</v>
      </c>
      <c r="J6" s="315">
        <v>6912.3884153</v>
      </c>
      <c r="K6" s="317">
        <f t="shared" si="0"/>
        <v>358583.01197457</v>
      </c>
    </row>
    <row r="7" spans="1:11" ht="15">
      <c r="A7" s="318" t="s">
        <v>209</v>
      </c>
      <c r="B7" s="296"/>
      <c r="C7" s="322">
        <v>15414.02</v>
      </c>
      <c r="D7" s="323">
        <v>17345.052317270023</v>
      </c>
      <c r="E7" s="322">
        <v>12600.2286144</v>
      </c>
      <c r="F7" s="323">
        <v>8288.9408895</v>
      </c>
      <c r="G7" s="322">
        <v>11414.2222179</v>
      </c>
      <c r="H7" s="323">
        <v>6052.4805857</v>
      </c>
      <c r="I7" s="322">
        <v>2491.7841312</v>
      </c>
      <c r="J7" s="315">
        <v>1057.0323736</v>
      </c>
      <c r="K7" s="317">
        <f t="shared" si="0"/>
        <v>74663.76112957002</v>
      </c>
    </row>
    <row r="8" spans="1:11" ht="15">
      <c r="A8" s="318" t="s">
        <v>208</v>
      </c>
      <c r="B8" s="296">
        <v>4</v>
      </c>
      <c r="C8" s="316">
        <v>24056.61</v>
      </c>
      <c r="D8" s="315">
        <v>30307.600905469983</v>
      </c>
      <c r="E8" s="316">
        <v>36948.000607999995</v>
      </c>
      <c r="F8" s="315">
        <v>14801.249007</v>
      </c>
      <c r="G8" s="316">
        <v>34683.53694330001</v>
      </c>
      <c r="H8" s="315">
        <v>21379.4222438</v>
      </c>
      <c r="I8" s="316">
        <v>14372.794840100001</v>
      </c>
      <c r="J8" s="315">
        <v>15156.1529226</v>
      </c>
      <c r="K8" s="317">
        <f t="shared" si="0"/>
        <v>191705.36747027</v>
      </c>
    </row>
    <row r="9" spans="1:11" ht="15.75" thickBot="1">
      <c r="A9" s="318" t="s">
        <v>246</v>
      </c>
      <c r="B9" s="297">
        <v>5</v>
      </c>
      <c r="C9" s="316">
        <v>45213.35</v>
      </c>
      <c r="D9" s="315">
        <v>46772.99344230004</v>
      </c>
      <c r="E9" s="316">
        <v>51037.30490399999</v>
      </c>
      <c r="F9" s="315">
        <v>44322.06931823</v>
      </c>
      <c r="G9" s="316">
        <v>43978.132549199996</v>
      </c>
      <c r="H9" s="315">
        <v>25487.516748179998</v>
      </c>
      <c r="I9" s="316">
        <v>14533.51317512</v>
      </c>
      <c r="J9" s="315">
        <v>14738.512742530003</v>
      </c>
      <c r="K9" s="317">
        <f t="shared" si="0"/>
        <v>286083.39287956007</v>
      </c>
    </row>
    <row r="10" spans="1:11" ht="15">
      <c r="A10" s="324" t="s">
        <v>210</v>
      </c>
      <c r="B10" s="298" t="s">
        <v>69</v>
      </c>
      <c r="C10" s="325">
        <v>48516.23</v>
      </c>
      <c r="D10" s="326">
        <v>252392.66701</v>
      </c>
      <c r="E10" s="325">
        <v>409537.22635</v>
      </c>
      <c r="F10" s="326">
        <v>102697.09847</v>
      </c>
      <c r="G10" s="325">
        <v>376501.275832407</v>
      </c>
      <c r="H10" s="326">
        <v>99733.75583</v>
      </c>
      <c r="I10" s="325">
        <v>24584.27677</v>
      </c>
      <c r="J10" s="326">
        <v>29078.50994474</v>
      </c>
      <c r="K10" s="317">
        <f t="shared" si="0"/>
        <v>1343041.0402071471</v>
      </c>
    </row>
    <row r="11" spans="1:11" ht="15">
      <c r="A11" s="327" t="s">
        <v>211</v>
      </c>
      <c r="B11" s="299" t="s">
        <v>212</v>
      </c>
      <c r="C11" s="328">
        <v>256885.81</v>
      </c>
      <c r="D11" s="329">
        <v>69529.86721</v>
      </c>
      <c r="E11" s="328">
        <v>94948.92202</v>
      </c>
      <c r="F11" s="329">
        <v>187832.41919999997</v>
      </c>
      <c r="G11" s="328">
        <v>73985.275996176</v>
      </c>
      <c r="H11" s="329">
        <v>92509.41238</v>
      </c>
      <c r="I11" s="328">
        <v>212607.66296000002</v>
      </c>
      <c r="J11" s="329">
        <v>215038.707611743</v>
      </c>
      <c r="K11" s="317">
        <f t="shared" si="0"/>
        <v>1203338.077377919</v>
      </c>
    </row>
    <row r="12" spans="1:11" ht="15.75" thickBot="1">
      <c r="A12" s="330" t="s">
        <v>213</v>
      </c>
      <c r="B12" s="300" t="s">
        <v>214</v>
      </c>
      <c r="C12" s="331">
        <f>C11-C10</f>
        <v>208369.58</v>
      </c>
      <c r="D12" s="332">
        <f>D10-D11</f>
        <v>182862.7998</v>
      </c>
      <c r="E12" s="331">
        <f>E10-E11</f>
        <v>314588.30433</v>
      </c>
      <c r="F12" s="332">
        <f>F11-F10</f>
        <v>85135.32072999998</v>
      </c>
      <c r="G12" s="331">
        <f>G10-G11</f>
        <v>302515.999836231</v>
      </c>
      <c r="H12" s="332">
        <f>H11-H10</f>
        <v>-7224.34345</v>
      </c>
      <c r="I12" s="331">
        <f>I11-I10</f>
        <v>188023.38619000002</v>
      </c>
      <c r="J12" s="332">
        <f>J11-J10</f>
        <v>185960.19766700303</v>
      </c>
      <c r="K12" s="333">
        <f>+K10-K11</f>
        <v>139702.96282922802</v>
      </c>
    </row>
    <row r="13" spans="1:11" ht="15">
      <c r="A13" s="312" t="s">
        <v>215</v>
      </c>
      <c r="B13" s="294" t="s">
        <v>408</v>
      </c>
      <c r="C13" s="313">
        <f>(C4+C5+C6+C7+C8+C9+C11)</f>
        <v>718874.3</v>
      </c>
      <c r="D13" s="313">
        <f aca="true" t="shared" si="1" ref="D13:J13">(D4+D5+D6+D7+D8+D9+D11)</f>
        <v>795450.7462933597</v>
      </c>
      <c r="E13" s="313">
        <f t="shared" si="1"/>
        <v>972407.9685199</v>
      </c>
      <c r="F13" s="313">
        <f t="shared" si="1"/>
        <v>580435.55345</v>
      </c>
      <c r="G13" s="313">
        <f t="shared" si="1"/>
        <v>874179.7880269759</v>
      </c>
      <c r="H13" s="313">
        <f t="shared" si="1"/>
        <v>571640.1647109799</v>
      </c>
      <c r="I13" s="313">
        <f t="shared" si="1"/>
        <v>565630.23324422</v>
      </c>
      <c r="J13" s="313">
        <f t="shared" si="1"/>
        <v>582758.9420536731</v>
      </c>
      <c r="K13" s="316">
        <f>(K4+K5+K6+K7+K8+K9+K11)</f>
        <v>5661377.696299109</v>
      </c>
    </row>
    <row r="14" spans="1:11" ht="15">
      <c r="A14" s="318" t="s">
        <v>216</v>
      </c>
      <c r="B14" s="296">
        <v>8</v>
      </c>
      <c r="C14" s="316">
        <v>14439.93</v>
      </c>
      <c r="D14" s="315">
        <v>18320.6973022697</v>
      </c>
      <c r="E14" s="316">
        <v>23632.971045300244</v>
      </c>
      <c r="F14" s="315">
        <v>13888.893842430114</v>
      </c>
      <c r="G14" s="316">
        <v>22448.190323857663</v>
      </c>
      <c r="H14" s="315">
        <v>13121.100555259944</v>
      </c>
      <c r="I14" s="316">
        <v>13113.34830187869</v>
      </c>
      <c r="J14" s="315">
        <v>13479.196630589486</v>
      </c>
      <c r="K14" s="317">
        <f>SUM(C14:J14)</f>
        <v>132444.32800158585</v>
      </c>
    </row>
    <row r="15" spans="1:11" ht="15">
      <c r="A15" s="318" t="s">
        <v>217</v>
      </c>
      <c r="B15" s="296" t="s">
        <v>218</v>
      </c>
      <c r="C15" s="334">
        <f>+C14/C13*100</f>
        <v>2.0086863586582524</v>
      </c>
      <c r="D15" s="335">
        <f aca="true" t="shared" si="2" ref="D15:J15">+D14/D13*100</f>
        <v>2.3031843753545345</v>
      </c>
      <c r="E15" s="334">
        <f t="shared" si="2"/>
        <v>2.430355551412432</v>
      </c>
      <c r="F15" s="336">
        <f t="shared" si="2"/>
        <v>2.392839956111774</v>
      </c>
      <c r="G15" s="334">
        <f t="shared" si="2"/>
        <v>2.567914590489816</v>
      </c>
      <c r="H15" s="336">
        <f t="shared" si="2"/>
        <v>2.2953426587675034</v>
      </c>
      <c r="I15" s="334">
        <f t="shared" si="2"/>
        <v>2.318360570414699</v>
      </c>
      <c r="J15" s="336">
        <f t="shared" si="2"/>
        <v>2.3129969628759515</v>
      </c>
      <c r="K15" s="334">
        <f>+K14/K13*100</f>
        <v>2.3394363546556143</v>
      </c>
    </row>
    <row r="16" spans="1:11" ht="15.75" thickBot="1">
      <c r="A16" s="337" t="s">
        <v>219</v>
      </c>
      <c r="B16" s="301" t="s">
        <v>220</v>
      </c>
      <c r="C16" s="338">
        <f>C13-C14</f>
        <v>704434.37</v>
      </c>
      <c r="D16" s="339">
        <f aca="true" t="shared" si="3" ref="D16:K16">D13-D14</f>
        <v>777130.0489910899</v>
      </c>
      <c r="E16" s="338">
        <f t="shared" si="3"/>
        <v>948774.9974745997</v>
      </c>
      <c r="F16" s="340">
        <f t="shared" si="3"/>
        <v>566546.6596075699</v>
      </c>
      <c r="G16" s="338">
        <f t="shared" si="3"/>
        <v>851731.5977031182</v>
      </c>
      <c r="H16" s="340">
        <f t="shared" si="3"/>
        <v>558519.0641557199</v>
      </c>
      <c r="I16" s="338">
        <f t="shared" si="3"/>
        <v>552516.8849423414</v>
      </c>
      <c r="J16" s="340">
        <f t="shared" si="3"/>
        <v>569279.7454230837</v>
      </c>
      <c r="K16" s="316">
        <f t="shared" si="3"/>
        <v>5528933.368297523</v>
      </c>
    </row>
    <row r="17" spans="1:11" ht="15">
      <c r="A17" s="341" t="s">
        <v>221</v>
      </c>
      <c r="B17" s="302" t="s">
        <v>222</v>
      </c>
      <c r="C17" s="342">
        <f>+C10</f>
        <v>48516.23</v>
      </c>
      <c r="D17" s="343">
        <f aca="true" t="shared" si="4" ref="D17:K17">+D10</f>
        <v>252392.66701</v>
      </c>
      <c r="E17" s="342">
        <f t="shared" si="4"/>
        <v>409537.22635</v>
      </c>
      <c r="F17" s="344">
        <f t="shared" si="4"/>
        <v>102697.09847</v>
      </c>
      <c r="G17" s="342">
        <f t="shared" si="4"/>
        <v>376501.275832407</v>
      </c>
      <c r="H17" s="344">
        <f t="shared" si="4"/>
        <v>99733.75583</v>
      </c>
      <c r="I17" s="342">
        <f t="shared" si="4"/>
        <v>24584.27677</v>
      </c>
      <c r="J17" s="344">
        <f t="shared" si="4"/>
        <v>29078.50994474</v>
      </c>
      <c r="K17" s="328">
        <f t="shared" si="4"/>
        <v>1343041.0402071471</v>
      </c>
    </row>
    <row r="18" spans="1:11" ht="15">
      <c r="A18" s="345" t="s">
        <v>223</v>
      </c>
      <c r="B18" s="303"/>
      <c r="C18" s="346">
        <f>SUM(C19:C30)</f>
        <v>35261.55</v>
      </c>
      <c r="D18" s="347">
        <f>SUM(D19:D30)</f>
        <v>24535.407611989973</v>
      </c>
      <c r="E18" s="346">
        <f>SUM(E19:E30)</f>
        <v>28366.679729299998</v>
      </c>
      <c r="F18" s="348">
        <f>SUM(F19:F30)</f>
        <v>49159.065090200005</v>
      </c>
      <c r="G18" s="348">
        <f>SUM(G19:G30)</f>
        <v>57862.1959977</v>
      </c>
      <c r="H18" s="348">
        <f>SUM(H19:H30)</f>
        <v>34874.597535370005</v>
      </c>
      <c r="I18" s="348">
        <f>SUM(I19:I30)</f>
        <v>37657.065149459995</v>
      </c>
      <c r="J18" s="348">
        <f>SUM(J19:J30)</f>
        <v>38792.20862021999</v>
      </c>
      <c r="K18" s="346">
        <f>SUM(K19:K30)</f>
        <v>306508.7697342399</v>
      </c>
    </row>
    <row r="19" spans="1:11" ht="15">
      <c r="A19" s="349" t="s">
        <v>409</v>
      </c>
      <c r="B19" s="304"/>
      <c r="C19" s="350">
        <v>427.04</v>
      </c>
      <c r="D19" s="351">
        <v>340.00881237000016</v>
      </c>
      <c r="E19" s="350">
        <v>355.323419</v>
      </c>
      <c r="F19" s="351">
        <v>9798.8538366</v>
      </c>
      <c r="G19" s="350">
        <v>15930.2215319</v>
      </c>
      <c r="H19" s="351">
        <v>400.33987299999995</v>
      </c>
      <c r="I19" s="352">
        <v>406.9926756999999</v>
      </c>
      <c r="J19" s="353">
        <v>1296.0008015</v>
      </c>
      <c r="K19" s="317">
        <f aca="true" t="shared" si="5" ref="K19:K30">SUM(C19:J19)</f>
        <v>28954.78095007</v>
      </c>
    </row>
    <row r="20" spans="1:11" ht="15">
      <c r="A20" s="349" t="s">
        <v>410</v>
      </c>
      <c r="B20" s="304"/>
      <c r="C20" s="350">
        <v>33.29</v>
      </c>
      <c r="D20" s="351">
        <v>27.98092250000001</v>
      </c>
      <c r="E20" s="350">
        <v>29.627204600000002</v>
      </c>
      <c r="F20" s="351">
        <v>24.542022299999996</v>
      </c>
      <c r="G20" s="350">
        <v>23.233150399999996</v>
      </c>
      <c r="H20" s="351">
        <v>19.2094678</v>
      </c>
      <c r="I20" s="352">
        <v>18.4442231</v>
      </c>
      <c r="J20" s="353">
        <v>19.110190699999997</v>
      </c>
      <c r="K20" s="317">
        <f t="shared" si="5"/>
        <v>195.4371814</v>
      </c>
    </row>
    <row r="21" spans="1:11" ht="15">
      <c r="A21" s="349" t="s">
        <v>411</v>
      </c>
      <c r="B21" s="304"/>
      <c r="C21" s="350">
        <v>5985.72</v>
      </c>
      <c r="D21" s="351">
        <v>2014.1941855500013</v>
      </c>
      <c r="E21" s="350">
        <v>3786.864518500001</v>
      </c>
      <c r="F21" s="351">
        <v>8074.268393599999</v>
      </c>
      <c r="G21" s="350">
        <v>8870.2616239</v>
      </c>
      <c r="H21" s="351">
        <v>3526.9260134999995</v>
      </c>
      <c r="I21" s="352">
        <v>5137.192828500001</v>
      </c>
      <c r="J21" s="353">
        <v>6976.6230686</v>
      </c>
      <c r="K21" s="317">
        <f t="shared" si="5"/>
        <v>44372.05063215</v>
      </c>
    </row>
    <row r="22" spans="1:11" ht="15">
      <c r="A22" s="349" t="s">
        <v>412</v>
      </c>
      <c r="B22" s="304"/>
      <c r="C22" s="350">
        <v>10381.44</v>
      </c>
      <c r="D22" s="351">
        <v>4360.649790699997</v>
      </c>
      <c r="E22" s="350">
        <v>4881.145771699999</v>
      </c>
      <c r="F22" s="351">
        <v>12764.151423500001</v>
      </c>
      <c r="G22" s="350">
        <v>14068.094225099998</v>
      </c>
      <c r="H22" s="351">
        <v>12630.6479962</v>
      </c>
      <c r="I22" s="352">
        <v>12224.597500799999</v>
      </c>
      <c r="J22" s="353">
        <v>10352.4942067</v>
      </c>
      <c r="K22" s="317">
        <f t="shared" si="5"/>
        <v>81663.22091469998</v>
      </c>
    </row>
    <row r="23" spans="1:11" ht="15">
      <c r="A23" s="349" t="s">
        <v>224</v>
      </c>
      <c r="B23" s="304"/>
      <c r="C23" s="350">
        <v>400.14</v>
      </c>
      <c r="D23" s="351">
        <v>553.1221880900001</v>
      </c>
      <c r="E23" s="350">
        <v>612.6524076000001</v>
      </c>
      <c r="F23" s="351">
        <v>769.5318208000001</v>
      </c>
      <c r="G23" s="350">
        <v>855.0550167999999</v>
      </c>
      <c r="H23" s="351">
        <v>894.5923431000002</v>
      </c>
      <c r="I23" s="352">
        <v>560.5020225000002</v>
      </c>
      <c r="J23" s="353">
        <v>715.6375159999998</v>
      </c>
      <c r="K23" s="317">
        <f t="shared" si="5"/>
        <v>5361.23331489</v>
      </c>
    </row>
    <row r="24" spans="1:11" ht="15">
      <c r="A24" s="349" t="s">
        <v>413</v>
      </c>
      <c r="B24" s="304"/>
      <c r="C24" s="350">
        <v>12063.07</v>
      </c>
      <c r="D24" s="351">
        <v>11659.462796599983</v>
      </c>
      <c r="E24" s="350">
        <v>12536.638901799999</v>
      </c>
      <c r="F24" s="351">
        <v>11938.999707199999</v>
      </c>
      <c r="G24" s="350">
        <v>12239.131179900001</v>
      </c>
      <c r="H24" s="351">
        <v>11693.3890308</v>
      </c>
      <c r="I24" s="352">
        <v>12324.4016258</v>
      </c>
      <c r="J24" s="353">
        <v>12231.192465099999</v>
      </c>
      <c r="K24" s="317">
        <f t="shared" si="5"/>
        <v>96686.28570719999</v>
      </c>
    </row>
    <row r="25" spans="1:11" ht="15">
      <c r="A25" s="349" t="s">
        <v>414</v>
      </c>
      <c r="B25" s="304"/>
      <c r="C25" s="350">
        <v>502.21</v>
      </c>
      <c r="D25" s="351">
        <v>576.6502011599996</v>
      </c>
      <c r="E25" s="350">
        <v>728.7288072999997</v>
      </c>
      <c r="F25" s="351">
        <v>613.5226521</v>
      </c>
      <c r="G25" s="350">
        <v>631.3708428</v>
      </c>
      <c r="H25" s="351">
        <v>646.1498762000001</v>
      </c>
      <c r="I25" s="352">
        <v>646.3832269</v>
      </c>
      <c r="J25" s="353">
        <v>795.4193745999997</v>
      </c>
      <c r="K25" s="317">
        <f t="shared" si="5"/>
        <v>5140.43498106</v>
      </c>
    </row>
    <row r="26" spans="1:11" ht="15">
      <c r="A26" s="349" t="s">
        <v>415</v>
      </c>
      <c r="B26" s="304"/>
      <c r="C26" s="350">
        <v>4.32</v>
      </c>
      <c r="D26" s="351">
        <v>0.0108219</v>
      </c>
      <c r="E26" s="350">
        <v>7.3853181999999995</v>
      </c>
      <c r="F26" s="351">
        <v>5.6657017</v>
      </c>
      <c r="G26" s="350">
        <v>0.3933135</v>
      </c>
      <c r="H26" s="351">
        <v>14.308488700000002</v>
      </c>
      <c r="I26" s="352">
        <v>31.4732453</v>
      </c>
      <c r="J26" s="353">
        <v>36.345223399999995</v>
      </c>
      <c r="K26" s="317">
        <f t="shared" si="5"/>
        <v>99.9021127</v>
      </c>
    </row>
    <row r="27" spans="1:11" ht="15">
      <c r="A27" s="349" t="s">
        <v>416</v>
      </c>
      <c r="B27" s="304"/>
      <c r="C27" s="350">
        <v>0</v>
      </c>
      <c r="D27" s="351">
        <v>0.06337910000000001</v>
      </c>
      <c r="E27" s="350">
        <v>0.22282439999999998</v>
      </c>
      <c r="F27" s="351">
        <v>0</v>
      </c>
      <c r="G27" s="350"/>
      <c r="H27" s="351"/>
      <c r="I27" s="352"/>
      <c r="J27" s="353">
        <v>1.0324258</v>
      </c>
      <c r="K27" s="317">
        <f t="shared" si="5"/>
        <v>1.3186293</v>
      </c>
    </row>
    <row r="28" spans="1:11" ht="15.75" thickBot="1">
      <c r="A28" s="349" t="s">
        <v>417</v>
      </c>
      <c r="B28" s="305"/>
      <c r="C28" s="350">
        <v>0</v>
      </c>
      <c r="D28" s="351">
        <v>0</v>
      </c>
      <c r="E28" s="350">
        <v>0</v>
      </c>
      <c r="F28" s="351"/>
      <c r="G28" s="350"/>
      <c r="H28" s="351">
        <v>0.8732146699999999</v>
      </c>
      <c r="I28" s="352">
        <v>27.035239060000006</v>
      </c>
      <c r="J28" s="353">
        <v>0.13621702000000002</v>
      </c>
      <c r="K28" s="317">
        <f t="shared" si="5"/>
        <v>28.044670750000005</v>
      </c>
    </row>
    <row r="29" spans="1:11" ht="15.75" thickBot="1">
      <c r="A29" s="349" t="s">
        <v>418</v>
      </c>
      <c r="B29" s="306"/>
      <c r="C29" s="350">
        <v>0</v>
      </c>
      <c r="D29" s="351"/>
      <c r="E29" s="350"/>
      <c r="F29" s="351"/>
      <c r="G29" s="350"/>
      <c r="H29" s="351"/>
      <c r="I29" s="352"/>
      <c r="J29" s="353"/>
      <c r="K29" s="317">
        <f t="shared" si="5"/>
        <v>0</v>
      </c>
    </row>
    <row r="30" spans="1:11" ht="15">
      <c r="A30" s="349" t="s">
        <v>419</v>
      </c>
      <c r="B30" s="307"/>
      <c r="C30" s="350">
        <v>5464.32</v>
      </c>
      <c r="D30" s="351">
        <v>5003.264514019994</v>
      </c>
      <c r="E30" s="350">
        <v>5428.0905562</v>
      </c>
      <c r="F30" s="351">
        <v>5169.5295324</v>
      </c>
      <c r="G30" s="350">
        <v>5244.435113400001</v>
      </c>
      <c r="H30" s="351">
        <v>5048.161231400001</v>
      </c>
      <c r="I30" s="352">
        <v>6280.042561799998</v>
      </c>
      <c r="J30" s="353">
        <v>6368.217130799999</v>
      </c>
      <c r="K30" s="317">
        <f t="shared" si="5"/>
        <v>44006.06064001999</v>
      </c>
    </row>
    <row r="31" spans="1:11" ht="15.75" thickBot="1">
      <c r="A31" s="354" t="s">
        <v>225</v>
      </c>
      <c r="B31" s="308"/>
      <c r="C31" s="355">
        <f>SUM(C32:C34)</f>
        <v>620656.56</v>
      </c>
      <c r="D31" s="356">
        <f aca="true" t="shared" si="6" ref="D31:J31">SUM(D32:D34)</f>
        <v>500202.19503999996</v>
      </c>
      <c r="E31" s="355">
        <f t="shared" si="6"/>
        <v>510871.09139</v>
      </c>
      <c r="F31" s="357">
        <f t="shared" si="6"/>
        <v>414690.4929</v>
      </c>
      <c r="G31" s="355">
        <f t="shared" si="6"/>
        <v>417368.12587</v>
      </c>
      <c r="H31" s="357">
        <f t="shared" si="6"/>
        <v>423910.71079000004</v>
      </c>
      <c r="I31" s="355">
        <f t="shared" si="6"/>
        <v>490275.5430199999</v>
      </c>
      <c r="J31" s="357">
        <f t="shared" si="6"/>
        <v>501409.02686000004</v>
      </c>
      <c r="K31" s="358">
        <f>SUM(K32:K34)</f>
        <v>3879383.7458699993</v>
      </c>
    </row>
    <row r="32" spans="1:11" ht="15">
      <c r="A32" s="359" t="s">
        <v>226</v>
      </c>
      <c r="B32" s="309"/>
      <c r="C32" s="360">
        <v>478766.58</v>
      </c>
      <c r="D32" s="361">
        <v>385903.97</v>
      </c>
      <c r="E32" s="360">
        <v>395931.39866</v>
      </c>
      <c r="F32" s="361">
        <v>323942.89002</v>
      </c>
      <c r="G32" s="360">
        <v>328661.24475</v>
      </c>
      <c r="H32" s="361">
        <v>338945.84568</v>
      </c>
      <c r="I32" s="360">
        <v>398853.21952999994</v>
      </c>
      <c r="J32" s="361">
        <v>410631.59974000003</v>
      </c>
      <c r="K32" s="317">
        <f>SUM(C32:J32)</f>
        <v>3061636.74838</v>
      </c>
    </row>
    <row r="33" spans="1:11" ht="15">
      <c r="A33" s="362" t="s">
        <v>227</v>
      </c>
      <c r="B33" s="310"/>
      <c r="C33" s="363">
        <v>99354.23</v>
      </c>
      <c r="D33" s="364">
        <v>79090.66108</v>
      </c>
      <c r="E33" s="363">
        <v>79852.92605</v>
      </c>
      <c r="F33" s="364">
        <v>63392.51841</v>
      </c>
      <c r="G33" s="363">
        <v>62247.93762</v>
      </c>
      <c r="H33" s="364">
        <v>59247.66618</v>
      </c>
      <c r="I33" s="363">
        <v>63980.58291</v>
      </c>
      <c r="J33" s="364">
        <v>63895.42102</v>
      </c>
      <c r="K33" s="317">
        <f>SUM(C33:J33)</f>
        <v>571061.9432699999</v>
      </c>
    </row>
    <row r="34" spans="1:11" ht="15.75" thickBot="1">
      <c r="A34" s="365" t="s">
        <v>228</v>
      </c>
      <c r="B34" s="311"/>
      <c r="C34" s="366">
        <v>42535.75</v>
      </c>
      <c r="D34" s="367">
        <v>35207.56395999999</v>
      </c>
      <c r="E34" s="366">
        <v>35086.76668</v>
      </c>
      <c r="F34" s="367">
        <v>27355.084469999998</v>
      </c>
      <c r="G34" s="366">
        <v>26458.9435</v>
      </c>
      <c r="H34" s="367">
        <v>25717.19893</v>
      </c>
      <c r="I34" s="366">
        <v>27441.740579999998</v>
      </c>
      <c r="J34" s="367">
        <v>26882.006100000002</v>
      </c>
      <c r="K34" s="368">
        <f>SUM(C34:J34)</f>
        <v>246685.05422</v>
      </c>
    </row>
  </sheetData>
  <sheetProtection/>
  <mergeCells count="1">
    <mergeCell ref="A1:K1"/>
  </mergeCells>
  <printOptions/>
  <pageMargins left="0.25" right="0.25" top="0.75" bottom="0.75" header="0.3" footer="0.3"/>
  <pageSetup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118" zoomScaleSheetLayoutView="118" zoomScalePageLayoutView="0" workbookViewId="0" topLeftCell="A18">
      <selection activeCell="AH28" sqref="AH28"/>
    </sheetView>
  </sheetViews>
  <sheetFormatPr defaultColWidth="5.8515625" defaultRowHeight="15"/>
  <cols>
    <col min="1" max="1" width="5.8515625" style="84" customWidth="1"/>
    <col min="2" max="2" width="4.140625" style="83" customWidth="1"/>
    <col min="3" max="3" width="41.7109375" style="83" customWidth="1"/>
    <col min="4" max="4" width="12.140625" style="89" bestFit="1" customWidth="1"/>
    <col min="5" max="5" width="8.7109375" style="89" bestFit="1" customWidth="1"/>
    <col min="6" max="12" width="8.7109375" style="110" bestFit="1" customWidth="1"/>
    <col min="13" max="13" width="9.57421875" style="110" bestFit="1" customWidth="1"/>
    <col min="14" max="16384" width="5.8515625" style="83" customWidth="1"/>
  </cols>
  <sheetData>
    <row r="1" spans="1:13" ht="12" thickBot="1">
      <c r="A1" s="866" t="s">
        <v>427</v>
      </c>
      <c r="B1" s="867"/>
      <c r="C1" s="867"/>
      <c r="D1" s="868"/>
      <c r="E1" s="190" t="s">
        <v>14</v>
      </c>
      <c r="F1" s="191" t="s">
        <v>15</v>
      </c>
      <c r="G1" s="191" t="s">
        <v>16</v>
      </c>
      <c r="H1" s="191" t="s">
        <v>17</v>
      </c>
      <c r="I1" s="191" t="s">
        <v>18</v>
      </c>
      <c r="J1" s="191" t="s">
        <v>19</v>
      </c>
      <c r="K1" s="191" t="s">
        <v>20</v>
      </c>
      <c r="L1" s="191" t="s">
        <v>21</v>
      </c>
      <c r="M1" s="192" t="s">
        <v>428</v>
      </c>
    </row>
    <row r="2" spans="1:13" ht="11.25">
      <c r="A2" s="90" t="s">
        <v>28</v>
      </c>
      <c r="B2" s="869" t="s">
        <v>29</v>
      </c>
      <c r="C2" s="870"/>
      <c r="D2" s="283" t="s">
        <v>30</v>
      </c>
      <c r="E2" s="92">
        <f>E3+E9</f>
        <v>671884.0334464</v>
      </c>
      <c r="F2" s="92">
        <f>F3+F9</f>
        <v>559771.9672064</v>
      </c>
      <c r="G2" s="92">
        <f>G3+G9</f>
        <v>573419.1186302999</v>
      </c>
      <c r="H2" s="92">
        <f>H3+H9</f>
        <v>469803.14696495</v>
      </c>
      <c r="I2" s="92">
        <f>I3+I9</f>
        <v>477467.835861111</v>
      </c>
      <c r="J2" s="92">
        <f>J3+J9</f>
        <v>463247.71216755</v>
      </c>
      <c r="K2" s="92">
        <f>K3+K9</f>
        <v>509915.563041981</v>
      </c>
      <c r="L2" s="92">
        <f>L3+L9</f>
        <v>514034.186960524</v>
      </c>
      <c r="M2" s="93">
        <f>M3+M9</f>
        <v>4239543.564279216</v>
      </c>
    </row>
    <row r="3" spans="1:13" ht="11.25">
      <c r="A3" s="94" t="s">
        <v>31</v>
      </c>
      <c r="B3" s="854" t="s">
        <v>32</v>
      </c>
      <c r="C3" s="855"/>
      <c r="D3" s="284" t="s">
        <v>33</v>
      </c>
      <c r="E3" s="95">
        <f>SUM(E4:E8)</f>
        <v>605347.7415264</v>
      </c>
      <c r="F3" s="95">
        <f>SUM(F4:F8)</f>
        <v>476896.7268464</v>
      </c>
      <c r="G3" s="95">
        <f>SUM(G4:G8)</f>
        <v>481972.1611542999</v>
      </c>
      <c r="H3" s="95">
        <f>SUM(H4:H8)</f>
        <v>390069.64842495</v>
      </c>
      <c r="I3" s="95">
        <f>SUM(I4:I8)</f>
        <v>388971.448341111</v>
      </c>
      <c r="J3" s="95">
        <f>SUM(J4:J8)</f>
        <v>415440.42262754997</v>
      </c>
      <c r="K3" s="95">
        <f>SUM(K4:K8)</f>
        <v>488434.381861981</v>
      </c>
      <c r="L3" s="95">
        <f>SUM(L4:L8)</f>
        <v>500474.651660524</v>
      </c>
      <c r="M3" s="96">
        <f>SUM(E3:L3)</f>
        <v>3747607.182443216</v>
      </c>
    </row>
    <row r="4" spans="1:13" ht="11.25">
      <c r="A4" s="94" t="s">
        <v>34</v>
      </c>
      <c r="B4" s="97"/>
      <c r="C4" s="281" t="s">
        <v>35</v>
      </c>
      <c r="D4" s="285"/>
      <c r="E4" s="95">
        <f>'[1]Shperndarja'!D10</f>
        <v>372273.55335098</v>
      </c>
      <c r="F4" s="95">
        <f>'[1]Shperndarja'!E10</f>
        <v>314555.7268464</v>
      </c>
      <c r="G4" s="95">
        <f>'[1]Shperndarja'!F10</f>
        <v>303652.1611542999</v>
      </c>
      <c r="H4" s="95">
        <f>'[1]Shperndarja'!G10</f>
        <v>256932.64842495002</v>
      </c>
      <c r="I4" s="95">
        <f>'[1]Shperndarja'!H10</f>
        <v>277552.448341111</v>
      </c>
      <c r="J4" s="95">
        <f>'[1]Shperndarja'!I10</f>
        <v>303840.42262754997</v>
      </c>
      <c r="K4" s="95">
        <v>303176.636821881</v>
      </c>
      <c r="L4" s="95">
        <v>318446.110320524</v>
      </c>
      <c r="M4" s="98">
        <f>SUM(E4:L4)</f>
        <v>2450429.7078876956</v>
      </c>
    </row>
    <row r="5" spans="1:13" ht="11.25">
      <c r="A5" s="94" t="s">
        <v>36</v>
      </c>
      <c r="B5" s="97"/>
      <c r="C5" s="281" t="s">
        <v>777</v>
      </c>
      <c r="D5" s="286"/>
      <c r="E5" s="95">
        <v>233074.18817542</v>
      </c>
      <c r="F5" s="95">
        <v>162341</v>
      </c>
      <c r="G5" s="95">
        <v>178320</v>
      </c>
      <c r="H5" s="95">
        <v>133137</v>
      </c>
      <c r="I5" s="95">
        <v>111419</v>
      </c>
      <c r="J5" s="95">
        <v>111600</v>
      </c>
      <c r="K5" s="95">
        <v>159960</v>
      </c>
      <c r="L5" s="95">
        <v>159960</v>
      </c>
      <c r="M5" s="98">
        <f>SUM(E5:L5)</f>
        <v>1249811.18817542</v>
      </c>
    </row>
    <row r="6" spans="1:13" ht="11.25">
      <c r="A6" s="94" t="s">
        <v>37</v>
      </c>
      <c r="B6" s="97"/>
      <c r="C6" s="281" t="s">
        <v>779</v>
      </c>
      <c r="D6" s="285"/>
      <c r="E6" s="95">
        <v>0</v>
      </c>
      <c r="F6" s="95"/>
      <c r="G6" s="99"/>
      <c r="H6" s="99"/>
      <c r="I6" s="99"/>
      <c r="J6" s="99"/>
      <c r="K6" s="99">
        <v>25297.7450401</v>
      </c>
      <c r="L6" s="99">
        <v>22068.54134</v>
      </c>
      <c r="M6" s="98">
        <f>SUM(E6:L6)</f>
        <v>47366.2863801</v>
      </c>
    </row>
    <row r="7" spans="1:13" ht="11.25">
      <c r="A7" s="94" t="s">
        <v>38</v>
      </c>
      <c r="B7" s="97"/>
      <c r="C7" s="281" t="s">
        <v>39</v>
      </c>
      <c r="D7" s="285"/>
      <c r="E7" s="100" t="s">
        <v>40</v>
      </c>
      <c r="F7" s="100" t="s">
        <v>40</v>
      </c>
      <c r="G7" s="100" t="s">
        <v>40</v>
      </c>
      <c r="H7" s="100" t="s">
        <v>40</v>
      </c>
      <c r="I7" s="100" t="s">
        <v>40</v>
      </c>
      <c r="J7" s="100" t="s">
        <v>40</v>
      </c>
      <c r="K7" s="100" t="s">
        <v>40</v>
      </c>
      <c r="L7" s="100" t="s">
        <v>40</v>
      </c>
      <c r="M7" s="101" t="s">
        <v>40</v>
      </c>
    </row>
    <row r="8" spans="1:13" ht="11.25">
      <c r="A8" s="94" t="s">
        <v>41</v>
      </c>
      <c r="B8" s="97"/>
      <c r="C8" s="281" t="s">
        <v>42</v>
      </c>
      <c r="D8" s="285"/>
      <c r="E8" s="100" t="s">
        <v>40</v>
      </c>
      <c r="F8" s="100" t="s">
        <v>40</v>
      </c>
      <c r="G8" s="100" t="s">
        <v>40</v>
      </c>
      <c r="H8" s="100" t="s">
        <v>40</v>
      </c>
      <c r="I8" s="100" t="s">
        <v>40</v>
      </c>
      <c r="J8" s="100" t="s">
        <v>40</v>
      </c>
      <c r="K8" s="100" t="s">
        <v>40</v>
      </c>
      <c r="L8" s="100" t="s">
        <v>40</v>
      </c>
      <c r="M8" s="101" t="s">
        <v>40</v>
      </c>
    </row>
    <row r="9" spans="1:13" ht="11.25">
      <c r="A9" s="94" t="s">
        <v>43</v>
      </c>
      <c r="B9" s="854" t="s">
        <v>44</v>
      </c>
      <c r="C9" s="855"/>
      <c r="D9" s="284" t="s">
        <v>45</v>
      </c>
      <c r="E9" s="95">
        <f>SUM(E10:E11)</f>
        <v>66536.29192</v>
      </c>
      <c r="F9" s="95">
        <f>SUM(F10:F11)</f>
        <v>82875.24036000001</v>
      </c>
      <c r="G9" s="95">
        <f>SUM(G10:G11)</f>
        <v>91446.957476</v>
      </c>
      <c r="H9" s="95">
        <f>SUM(H10:H11)</f>
        <v>79733.49854</v>
      </c>
      <c r="I9" s="95">
        <f>SUM(I10:I11)</f>
        <v>88496.38751999999</v>
      </c>
      <c r="J9" s="95">
        <f>SUM(J10:J11)</f>
        <v>47807.28954</v>
      </c>
      <c r="K9" s="95">
        <f>SUM(K10:K11)</f>
        <v>21481.18118</v>
      </c>
      <c r="L9" s="95">
        <f>SUM(L10:L11)</f>
        <v>13559.535300000001</v>
      </c>
      <c r="M9" s="98">
        <f>SUM(M10:M11)</f>
        <v>491936.381836</v>
      </c>
    </row>
    <row r="10" spans="1:13" ht="11.25">
      <c r="A10" s="94" t="s">
        <v>46</v>
      </c>
      <c r="B10" s="97"/>
      <c r="C10" s="281" t="s">
        <v>778</v>
      </c>
      <c r="D10" s="286"/>
      <c r="E10" s="95">
        <f>'[2]Bilanci i Energjise'!D11</f>
        <v>3363.4435</v>
      </c>
      <c r="F10" s="95">
        <f>'[2]Bilanci i Energjise'!E11</f>
        <v>3283.6858</v>
      </c>
      <c r="G10" s="95">
        <f>'[2]Bilanci i Energjise'!F11</f>
        <v>3500.02178</v>
      </c>
      <c r="H10" s="95">
        <f>'[2]Bilanci i Energjise'!G11</f>
        <v>2842.76256</v>
      </c>
      <c r="I10" s="95">
        <f>'[2]Bilanci i Energjise'!H11</f>
        <v>3431.86884</v>
      </c>
      <c r="J10" s="95">
        <f>'[2]Bilanci i Energjise'!I11</f>
        <v>3143.21282</v>
      </c>
      <c r="K10" s="95">
        <f>'[2]Bilanci i Energjise'!J11</f>
        <v>2833.13228</v>
      </c>
      <c r="L10" s="95">
        <f>'[2]Bilanci i Energjise'!K11</f>
        <v>2533.538</v>
      </c>
      <c r="M10" s="98">
        <f>SUM(E10:L10)</f>
        <v>24931.66558</v>
      </c>
    </row>
    <row r="11" spans="1:13" ht="11.25">
      <c r="A11" s="94" t="s">
        <v>47</v>
      </c>
      <c r="B11" s="97"/>
      <c r="C11" s="281" t="s">
        <v>48</v>
      </c>
      <c r="D11" s="286"/>
      <c r="E11" s="95">
        <f>'[2]Bilanci i Energjise'!D12</f>
        <v>63172.84842</v>
      </c>
      <c r="F11" s="95">
        <f>'[2]Bilanci i Energjise'!E12</f>
        <v>79591.55456</v>
      </c>
      <c r="G11" s="95">
        <f>'[2]Bilanci i Energjise'!F12</f>
        <v>87946.935696</v>
      </c>
      <c r="H11" s="95">
        <f>'[2]Bilanci i Energjise'!G12</f>
        <v>76890.73598</v>
      </c>
      <c r="I11" s="95">
        <f>'[2]Bilanci i Energjise'!H12</f>
        <v>85064.51868</v>
      </c>
      <c r="J11" s="95">
        <f>'[2]Bilanci i Energjise'!I12</f>
        <v>44664.07672</v>
      </c>
      <c r="K11" s="95">
        <f>'[2]Bilanci i Energjise'!J12</f>
        <v>18648.0489</v>
      </c>
      <c r="L11" s="95">
        <f>'[2]Bilanci i Energjise'!K12</f>
        <v>11025.9973</v>
      </c>
      <c r="M11" s="98">
        <f>SUM(E11:L11)</f>
        <v>467004.716256</v>
      </c>
    </row>
    <row r="12" spans="1:13" ht="11.25" customHeight="1">
      <c r="A12" s="102" t="s">
        <v>49</v>
      </c>
      <c r="B12" s="858" t="s">
        <v>50</v>
      </c>
      <c r="C12" s="859"/>
      <c r="D12" s="287" t="s">
        <v>51</v>
      </c>
      <c r="E12" s="81">
        <f>E2-E6</f>
        <v>671884.0334464</v>
      </c>
      <c r="F12" s="81">
        <f>F2-F6</f>
        <v>559771.9672064</v>
      </c>
      <c r="G12" s="81">
        <f>G2-G6</f>
        <v>573419.1186302999</v>
      </c>
      <c r="H12" s="81">
        <f>H2-H6</f>
        <v>469803.14696495</v>
      </c>
      <c r="I12" s="81">
        <f>I2-I6</f>
        <v>477467.835861111</v>
      </c>
      <c r="J12" s="81">
        <f>J2</f>
        <v>463247.71216755</v>
      </c>
      <c r="K12" s="81">
        <f>K2</f>
        <v>509915.563041981</v>
      </c>
      <c r="L12" s="81">
        <f>L2</f>
        <v>514034.186960524</v>
      </c>
      <c r="M12" s="81">
        <f>M2</f>
        <v>4239543.564279216</v>
      </c>
    </row>
    <row r="13" spans="1:13" ht="11.25" customHeight="1">
      <c r="A13" s="102" t="s">
        <v>52</v>
      </c>
      <c r="B13" s="858" t="s">
        <v>53</v>
      </c>
      <c r="C13" s="859"/>
      <c r="D13" s="287" t="s">
        <v>54</v>
      </c>
      <c r="E13" s="81">
        <f>SUM(E14:E16)</f>
        <v>233074.18817541996</v>
      </c>
      <c r="F13" s="81">
        <f>SUM(F14:F16)</f>
        <v>162341.48230744</v>
      </c>
      <c r="G13" s="81">
        <f>SUM(G14:G16)</f>
        <v>171625.78091189492</v>
      </c>
      <c r="H13" s="81">
        <f>SUM(H14:H16)</f>
        <v>122499.6434551628</v>
      </c>
      <c r="I13" s="81">
        <f>SUM(I14:I16)</f>
        <v>128749.746628625</v>
      </c>
      <c r="J13" s="81">
        <f>SUM(J14:J16)</f>
        <v>112787.18984974</v>
      </c>
      <c r="K13" s="81">
        <f>SUM(K14:K16)</f>
        <v>132422.76077314198</v>
      </c>
      <c r="L13" s="81">
        <f>SUM(L14:L16)</f>
        <v>129294.366332557</v>
      </c>
      <c r="M13" s="103">
        <f>SUM(M14:M16)</f>
        <v>1192795.1584339817</v>
      </c>
    </row>
    <row r="14" spans="1:13" ht="11.25">
      <c r="A14" s="94" t="s">
        <v>55</v>
      </c>
      <c r="B14" s="104"/>
      <c r="C14" s="281" t="s">
        <v>56</v>
      </c>
      <c r="D14" s="287"/>
      <c r="E14" s="95">
        <f>'[2]Bilanci i Energjise'!D20</f>
        <v>16293.090256399908</v>
      </c>
      <c r="F14" s="95">
        <f>'[2]Bilanci i Energjise'!E20</f>
        <v>16163.661096400021</v>
      </c>
      <c r="G14" s="95">
        <f>'[2]Bilanci i Energjise'!F20</f>
        <v>14221.83000029996</v>
      </c>
      <c r="H14" s="95">
        <f>'[2]Bilanci i Energjise'!G20</f>
        <v>11636.184234950098</v>
      </c>
      <c r="I14" s="95">
        <f>'[2]Bilanci i Energjise'!H20</f>
        <v>11819.547981111014</v>
      </c>
      <c r="J14" s="95">
        <f>'[2]Bilanci i Energjise'!I20</f>
        <v>9944.70295754999</v>
      </c>
      <c r="K14" s="95">
        <f>'[2]Bilanci i Energjise'!J20</f>
        <v>11190.709941981024</v>
      </c>
      <c r="L14" s="95">
        <f>'[2]Bilanci i Energjise'!K20</f>
        <v>12307.230050523996</v>
      </c>
      <c r="M14" s="98">
        <f>SUM(E14:L14)</f>
        <v>103576.95651921601</v>
      </c>
    </row>
    <row r="15" spans="1:13" ht="11.25">
      <c r="A15" s="94" t="s">
        <v>57</v>
      </c>
      <c r="B15" s="97"/>
      <c r="C15" s="281" t="s">
        <v>58</v>
      </c>
      <c r="D15" s="285"/>
      <c r="E15" s="95">
        <f>'[2]Bilanci i Energjise'!D25</f>
        <v>125071.31038072263</v>
      </c>
      <c r="F15" s="95">
        <f>'[2]Bilanci i Energjise'!E25</f>
        <v>101612.36080382654</v>
      </c>
      <c r="G15" s="95">
        <f>'[2]Bilanci i Energjise'!F25</f>
        <v>106425.55255951514</v>
      </c>
      <c r="H15" s="95">
        <f>'[2]Bilanci i Energjise'!G25</f>
        <v>87210.39788647539</v>
      </c>
      <c r="I15" s="95">
        <f>'[2]Bilanci i Energjise'!H25</f>
        <v>88639.68468406674</v>
      </c>
      <c r="J15" s="95">
        <f>'[2]Bilanci i Energjise'!I25</f>
        <v>87522.61568250252</v>
      </c>
      <c r="K15" s="95">
        <f>'[2]Bilanci i Energjise'!J25</f>
        <v>96095.52452205178</v>
      </c>
      <c r="L15" s="95">
        <f>'[2]Bilanci i Energjise'!K25</f>
        <v>95845.56288597026</v>
      </c>
      <c r="M15" s="98">
        <f>SUM(E15:L15)</f>
        <v>788423.009405131</v>
      </c>
    </row>
    <row r="16" spans="1:13" ht="11.25">
      <c r="A16" s="94" t="s">
        <v>59</v>
      </c>
      <c r="B16" s="97"/>
      <c r="C16" s="281" t="s">
        <v>60</v>
      </c>
      <c r="D16" s="285"/>
      <c r="E16" s="95">
        <f>'[2]Bilanci i Energjise'!D27</f>
        <v>91709.78753829742</v>
      </c>
      <c r="F16" s="95">
        <f>'[2]Bilanci i Energjise'!E27</f>
        <v>44565.460407213424</v>
      </c>
      <c r="G16" s="95">
        <f>'[2]Bilanci i Energjise'!F27</f>
        <v>50978.39835207982</v>
      </c>
      <c r="H16" s="95">
        <f>'[2]Bilanci i Energjise'!G27</f>
        <v>23653.06133373732</v>
      </c>
      <c r="I16" s="95">
        <f>'[2]Bilanci i Energjise'!H27</f>
        <v>28290.513963447243</v>
      </c>
      <c r="J16" s="95">
        <f>'[2]Bilanci i Energjise'!I27</f>
        <v>15319.87120968748</v>
      </c>
      <c r="K16" s="95">
        <f>'[2]Bilanci i Energjise'!J27</f>
        <v>25136.52630910919</v>
      </c>
      <c r="L16" s="95">
        <f>'[2]Bilanci i Energjise'!K27</f>
        <v>21141.57339606274</v>
      </c>
      <c r="M16" s="98">
        <f>SUM(E16:L16)</f>
        <v>300795.19250963465</v>
      </c>
    </row>
    <row r="17" spans="1:13" ht="11.25" customHeight="1">
      <c r="A17" s="102" t="s">
        <v>55</v>
      </c>
      <c r="B17" s="858" t="s">
        <v>61</v>
      </c>
      <c r="C17" s="859"/>
      <c r="D17" s="287" t="s">
        <v>62</v>
      </c>
      <c r="E17" s="105">
        <f>E13/E12</f>
        <v>0.34689645321660056</v>
      </c>
      <c r="F17" s="105">
        <f>F13/F12</f>
        <v>0.29001359806855276</v>
      </c>
      <c r="G17" s="105">
        <f>G13/G12</f>
        <v>0.2993025089952522</v>
      </c>
      <c r="H17" s="105">
        <f>H13/H12</f>
        <v>0.2607467494556863</v>
      </c>
      <c r="I17" s="105">
        <f>I13/I12</f>
        <v>0.2696511407861127</v>
      </c>
      <c r="J17" s="105">
        <f>J13/J12</f>
        <v>0.24347058147789946</v>
      </c>
      <c r="K17" s="105">
        <f>K13/K12</f>
        <v>0.2596954679773908</v>
      </c>
      <c r="L17" s="105">
        <f>L13/L12</f>
        <v>0.25152873021359246</v>
      </c>
      <c r="M17" s="106">
        <f>M13/M12</f>
        <v>0.2813499001364252</v>
      </c>
    </row>
    <row r="18" spans="1:13" ht="11.25">
      <c r="A18" s="94" t="s">
        <v>63</v>
      </c>
      <c r="B18" s="104"/>
      <c r="C18" s="281" t="s">
        <v>64</v>
      </c>
      <c r="D18" s="287"/>
      <c r="E18" s="107">
        <f>'[2]Bilanci i Energjise'!D21</f>
        <v>0.024249854804295926</v>
      </c>
      <c r="F18" s="107">
        <f>'[2]Bilanci i Energjise'!E21</f>
        <v>0.028875438648824175</v>
      </c>
      <c r="G18" s="107">
        <f>'[2]Bilanci i Energjise'!F21</f>
        <v>0.02480180645924572</v>
      </c>
      <c r="H18" s="107">
        <f>'[2]Bilanci i Energjise'!G21</f>
        <v>0.024768212622931246</v>
      </c>
      <c r="I18" s="107">
        <f>'[2]Bilanci i Energjise'!H21</f>
        <v>0.024754647524674652</v>
      </c>
      <c r="J18" s="107">
        <f>'[2]Bilanci i Energjise'!I21</f>
        <v>0.021467354714000474</v>
      </c>
      <c r="K18" s="107">
        <f>'[2]Bilanci i Energjise'!J21</f>
        <v>0.02194620198532693</v>
      </c>
      <c r="L18" s="107">
        <f>'[2]Bilanci i Energjise'!K21</f>
        <v>0.023942434886085013</v>
      </c>
      <c r="M18" s="108">
        <f>'[2]Bilanci i Energjise'!P21</f>
        <v>0.024431157493442643</v>
      </c>
    </row>
    <row r="19" spans="1:13" ht="11.25">
      <c r="A19" s="94" t="s">
        <v>65</v>
      </c>
      <c r="B19" s="97"/>
      <c r="C19" s="281" t="s">
        <v>66</v>
      </c>
      <c r="D19" s="285"/>
      <c r="E19" s="107">
        <f>'[2]Bilanci i Energjise'!D26</f>
        <v>0.19089480069222978</v>
      </c>
      <c r="F19" s="107">
        <f>'[2]Bilanci i Energjise'!E26</f>
        <v>0.18703819047651948</v>
      </c>
      <c r="G19" s="107">
        <f>'[2]Bilanci i Energjise'!F26</f>
        <v>0.19043230119173474</v>
      </c>
      <c r="H19" s="107">
        <f>'[2]Bilanci i Energjise'!G26</f>
        <v>0.19044406825752228</v>
      </c>
      <c r="I19" s="107">
        <f>'[2]Bilanci i Energjise'!H26</f>
        <v>0.19044976691406465</v>
      </c>
      <c r="J19" s="107">
        <f>'[2]Bilanci i Energjise'!I26</f>
        <v>0.1931616137406825</v>
      </c>
      <c r="K19" s="107">
        <f>'[2]Bilanci i Energjise'!J26</f>
        <v>0.19276229636980693</v>
      </c>
      <c r="L19" s="107">
        <f>'[2]Bilanci i Energjise'!K26</f>
        <v>0.19111308160590104</v>
      </c>
      <c r="M19" s="108">
        <f>'[2]Bilanci i Energjise'!P26</f>
        <v>0.19072555397428528</v>
      </c>
    </row>
    <row r="20" spans="1:13" ht="11.25">
      <c r="A20" s="94" t="s">
        <v>67</v>
      </c>
      <c r="B20" s="97"/>
      <c r="C20" s="281" t="s">
        <v>68</v>
      </c>
      <c r="D20" s="285"/>
      <c r="E20" s="107">
        <f>'[2]Bilanci i Energjise'!D28</f>
        <v>0.13649645321660056</v>
      </c>
      <c r="F20" s="107">
        <f>'[2]Bilanci i Energjise'!E28</f>
        <v>0.07961359806855275</v>
      </c>
      <c r="G20" s="107">
        <f>'[2]Bilanci i Energjise'!F28</f>
        <v>0.08890250899525219</v>
      </c>
      <c r="H20" s="107">
        <f>'[2]Bilanci i Energjise'!G28</f>
        <v>0.050346749455686325</v>
      </c>
      <c r="I20" s="107">
        <f>'[2]Bilanci i Energjise'!H28</f>
        <v>0.05925114078611271</v>
      </c>
      <c r="J20" s="107">
        <f>'[2]Bilanci i Energjise'!I28</f>
        <v>0.033070581477899465</v>
      </c>
      <c r="K20" s="107">
        <f>'[2]Bilanci i Energjise'!J28</f>
        <v>0.04929546797739083</v>
      </c>
      <c r="L20" s="107">
        <f>'[2]Bilanci i Energjise'!K28</f>
        <v>0.041128730213592465</v>
      </c>
      <c r="M20" s="108">
        <f>'[2]Bilanci i Energjise'!P28</f>
        <v>0.07094990013642517</v>
      </c>
    </row>
    <row r="21" spans="1:13" ht="11.25">
      <c r="A21" s="102" t="s">
        <v>69</v>
      </c>
      <c r="B21" s="864" t="s">
        <v>70</v>
      </c>
      <c r="C21" s="865"/>
      <c r="D21" s="285" t="s">
        <v>71</v>
      </c>
      <c r="E21" s="81">
        <f>SUM(E22,E26:E28)</f>
        <v>438809.849</v>
      </c>
      <c r="F21" s="81">
        <f>SUM(F22,F26:F28)</f>
        <v>397430.48514999996</v>
      </c>
      <c r="G21" s="81">
        <f>SUM(G22,G26:G28)</f>
        <v>401793.3382</v>
      </c>
      <c r="H21" s="81">
        <f>SUM(H22,H26:H28)</f>
        <v>347303.50345</v>
      </c>
      <c r="I21" s="81">
        <f>SUM(I22,I26:I28)</f>
        <v>348718.0891</v>
      </c>
      <c r="J21" s="81">
        <f>SUM(J22,J26:J28)</f>
        <v>350460.51804999996</v>
      </c>
      <c r="K21" s="81">
        <f>SUM(K22,K26:K28)</f>
        <v>377492.8043999999</v>
      </c>
      <c r="L21" s="81">
        <f>SUM(L22,L26:L28)</f>
        <v>384739.80765000003</v>
      </c>
      <c r="M21" s="103">
        <f>SUM(M22,M26:M28)</f>
        <v>3046748.3950000005</v>
      </c>
    </row>
    <row r="22" spans="1:13" ht="11.25">
      <c r="A22" s="94" t="s">
        <v>72</v>
      </c>
      <c r="B22" s="856" t="s">
        <v>73</v>
      </c>
      <c r="C22" s="857"/>
      <c r="D22" s="288" t="s">
        <v>74</v>
      </c>
      <c r="E22" s="95">
        <f>SUM(E23:E25)</f>
        <v>125186.92</v>
      </c>
      <c r="F22" s="95">
        <f>SUM(F23:F25)</f>
        <v>114316.72714999999</v>
      </c>
      <c r="G22" s="95">
        <f>SUM(G23:G25)</f>
        <v>117158.3242</v>
      </c>
      <c r="H22" s="95">
        <f>SUM(H23:H25)</f>
        <v>113466.32245</v>
      </c>
      <c r="I22" s="95">
        <f>SUM(I23:I25)</f>
        <v>114209.51809999999</v>
      </c>
      <c r="J22" s="95">
        <f>SUM(J23:J25)</f>
        <v>132232.21404999998</v>
      </c>
      <c r="K22" s="95">
        <f>SUM(K23:K25)</f>
        <v>140818.41239999997</v>
      </c>
      <c r="L22" s="95">
        <f>SUM(L23:L25)</f>
        <v>141631.46565</v>
      </c>
      <c r="M22" s="98">
        <f>SUM(M23:M25)</f>
        <v>999019.904</v>
      </c>
    </row>
    <row r="23" spans="1:13" ht="11.25">
      <c r="A23" s="94" t="s">
        <v>75</v>
      </c>
      <c r="B23" s="79"/>
      <c r="C23" s="109" t="s">
        <v>76</v>
      </c>
      <c r="D23" s="285"/>
      <c r="E23" s="95"/>
      <c r="F23" s="95"/>
      <c r="G23" s="95"/>
      <c r="H23" s="95"/>
      <c r="I23" s="99"/>
      <c r="J23" s="99"/>
      <c r="K23" s="99"/>
      <c r="L23" s="99"/>
      <c r="M23" s="98">
        <f>SUM(E23:F23)</f>
        <v>0</v>
      </c>
    </row>
    <row r="24" spans="1:13" ht="11.25">
      <c r="A24" s="94" t="s">
        <v>77</v>
      </c>
      <c r="B24" s="79"/>
      <c r="C24" s="109" t="s">
        <v>78</v>
      </c>
      <c r="D24" s="285"/>
      <c r="E24" s="95">
        <v>1075.641</v>
      </c>
      <c r="F24" s="95">
        <v>950.31615</v>
      </c>
      <c r="G24" s="95">
        <v>1154.7222</v>
      </c>
      <c r="H24" s="95">
        <v>762.64745</v>
      </c>
      <c r="I24" s="99">
        <v>865.1601</v>
      </c>
      <c r="J24" s="99">
        <v>1879.95405</v>
      </c>
      <c r="K24" s="99">
        <v>675.4464</v>
      </c>
      <c r="L24" s="99">
        <v>753.52365</v>
      </c>
      <c r="M24" s="98">
        <f>SUM(E24:L24)</f>
        <v>8117.411</v>
      </c>
    </row>
    <row r="25" spans="1:13" ht="12" customHeight="1">
      <c r="A25" s="94" t="s">
        <v>79</v>
      </c>
      <c r="B25" s="79"/>
      <c r="C25" s="282" t="s">
        <v>80</v>
      </c>
      <c r="D25" s="289"/>
      <c r="E25" s="95">
        <v>124111.279</v>
      </c>
      <c r="F25" s="95">
        <v>113366.411</v>
      </c>
      <c r="G25" s="95">
        <v>116003.602</v>
      </c>
      <c r="H25" s="95">
        <v>112703.675</v>
      </c>
      <c r="I25" s="99">
        <v>113344.358</v>
      </c>
      <c r="J25" s="99">
        <v>130352.26</v>
      </c>
      <c r="K25" s="99">
        <v>140142.966</v>
      </c>
      <c r="L25" s="99">
        <v>140877.942</v>
      </c>
      <c r="M25" s="98">
        <f>SUM(E25:L25)</f>
        <v>990902.493</v>
      </c>
    </row>
    <row r="26" spans="1:13" ht="11.25" customHeight="1">
      <c r="A26" s="94" t="s">
        <v>81</v>
      </c>
      <c r="B26" s="856" t="s">
        <v>82</v>
      </c>
      <c r="C26" s="857"/>
      <c r="D26" s="288"/>
      <c r="E26" s="95">
        <v>22989.301</v>
      </c>
      <c r="F26" s="95">
        <v>22016.19</v>
      </c>
      <c r="G26" s="95">
        <v>24578.611</v>
      </c>
      <c r="H26" s="111">
        <v>21898.563</v>
      </c>
      <c r="I26" s="99">
        <v>23070.31</v>
      </c>
      <c r="J26" s="99">
        <v>22006.699</v>
      </c>
      <c r="K26" s="99">
        <v>25689.278</v>
      </c>
      <c r="L26" s="99">
        <v>25734.148</v>
      </c>
      <c r="M26" s="98">
        <f>SUM(E26:L26)</f>
        <v>187983.09999999998</v>
      </c>
    </row>
    <row r="27" spans="1:13" ht="11.25" customHeight="1">
      <c r="A27" s="94" t="s">
        <v>83</v>
      </c>
      <c r="B27" s="856" t="s">
        <v>84</v>
      </c>
      <c r="C27" s="857"/>
      <c r="D27" s="288"/>
      <c r="E27" s="95">
        <v>24232.509</v>
      </c>
      <c r="F27" s="95">
        <v>19981.523</v>
      </c>
      <c r="G27" s="95">
        <v>21333.926</v>
      </c>
      <c r="H27" s="95">
        <v>14627.866</v>
      </c>
      <c r="I27" s="99">
        <v>13877.93</v>
      </c>
      <c r="J27" s="99">
        <v>12954.048</v>
      </c>
      <c r="K27" s="99">
        <v>13968.868</v>
      </c>
      <c r="L27" s="99">
        <v>16046.954</v>
      </c>
      <c r="M27" s="98">
        <f>SUM(E27:L27)</f>
        <v>137023.62399999998</v>
      </c>
    </row>
    <row r="28" spans="1:13" ht="11.25">
      <c r="A28" s="94" t="s">
        <v>85</v>
      </c>
      <c r="B28" s="856" t="s">
        <v>86</v>
      </c>
      <c r="C28" s="857"/>
      <c r="D28" s="288" t="s">
        <v>87</v>
      </c>
      <c r="E28" s="95">
        <f aca="true" t="shared" si="0" ref="E28:M28">SUM(E29:E30)</f>
        <v>266401.119</v>
      </c>
      <c r="F28" s="95">
        <f t="shared" si="0"/>
        <v>241116.04499999998</v>
      </c>
      <c r="G28" s="95">
        <f t="shared" si="0"/>
        <v>238722.477</v>
      </c>
      <c r="H28" s="95">
        <f t="shared" si="0"/>
        <v>197310.752</v>
      </c>
      <c r="I28" s="95">
        <f t="shared" si="0"/>
        <v>197560.331</v>
      </c>
      <c r="J28" s="95">
        <f t="shared" si="0"/>
        <v>183267.557</v>
      </c>
      <c r="K28" s="95">
        <f t="shared" si="0"/>
        <v>197016.24599999998</v>
      </c>
      <c r="L28" s="95">
        <f t="shared" si="0"/>
        <v>201327.24000000002</v>
      </c>
      <c r="M28" s="98">
        <f t="shared" si="0"/>
        <v>1722721.7670000002</v>
      </c>
    </row>
    <row r="29" spans="1:13" ht="11.25">
      <c r="A29" s="94" t="s">
        <v>88</v>
      </c>
      <c r="B29" s="79"/>
      <c r="C29" s="109" t="s">
        <v>429</v>
      </c>
      <c r="D29" s="285"/>
      <c r="E29" s="95">
        <v>260487.482</v>
      </c>
      <c r="F29" s="95">
        <v>235234.134</v>
      </c>
      <c r="G29" s="95">
        <v>232773.817</v>
      </c>
      <c r="H29" s="95">
        <v>191355.363</v>
      </c>
      <c r="I29" s="95">
        <v>191612.71</v>
      </c>
      <c r="J29" s="95">
        <v>177382.752</v>
      </c>
      <c r="K29" s="95">
        <v>191025.368</v>
      </c>
      <c r="L29" s="95">
        <v>195275.01</v>
      </c>
      <c r="M29" s="98">
        <f aca="true" t="shared" si="1" ref="M29:M35">SUM(E29:L29)</f>
        <v>1675146.6360000002</v>
      </c>
    </row>
    <row r="30" spans="1:13" ht="11.25">
      <c r="A30" s="94" t="s">
        <v>89</v>
      </c>
      <c r="B30" s="79"/>
      <c r="C30" s="109" t="s">
        <v>90</v>
      </c>
      <c r="D30" s="285"/>
      <c r="E30" s="95">
        <v>5913.637</v>
      </c>
      <c r="F30" s="95">
        <v>5881.911</v>
      </c>
      <c r="G30" s="95">
        <v>5948.66</v>
      </c>
      <c r="H30" s="95">
        <v>5955.389</v>
      </c>
      <c r="I30" s="95">
        <v>5947.621</v>
      </c>
      <c r="J30" s="95">
        <v>5884.805</v>
      </c>
      <c r="K30" s="95">
        <v>5990.878</v>
      </c>
      <c r="L30" s="95">
        <v>6052.23</v>
      </c>
      <c r="M30" s="98">
        <f t="shared" si="1"/>
        <v>47575.130999999994</v>
      </c>
    </row>
    <row r="31" spans="1:13" ht="11.25" customHeight="1">
      <c r="A31" s="102" t="s">
        <v>91</v>
      </c>
      <c r="B31" s="858" t="s">
        <v>92</v>
      </c>
      <c r="C31" s="859"/>
      <c r="D31" s="287"/>
      <c r="E31" s="81">
        <v>5872242.521610001</v>
      </c>
      <c r="F31" s="81">
        <v>5987971.312970001</v>
      </c>
      <c r="G31" s="81">
        <v>5445503.357909982</v>
      </c>
      <c r="H31" s="81">
        <v>5513517.361649999</v>
      </c>
      <c r="I31" s="81">
        <v>4826976.948789997</v>
      </c>
      <c r="J31" s="81">
        <v>4835732.572399997</v>
      </c>
      <c r="K31" s="112">
        <v>4908456.74115</v>
      </c>
      <c r="L31" s="112">
        <v>5241459.140150007</v>
      </c>
      <c r="M31" s="103">
        <f t="shared" si="1"/>
        <v>42631859.95662999</v>
      </c>
    </row>
    <row r="32" spans="1:13" ht="11.25" customHeight="1">
      <c r="A32" s="102" t="s">
        <v>93</v>
      </c>
      <c r="B32" s="858" t="s">
        <v>94</v>
      </c>
      <c r="C32" s="859"/>
      <c r="D32" s="287" t="s">
        <v>95</v>
      </c>
      <c r="E32" s="81">
        <f>E33+E34+E35</f>
        <v>5407628.40231</v>
      </c>
      <c r="F32" s="81">
        <f>F33+F34+F35</f>
        <v>5210764.362680004</v>
      </c>
      <c r="G32" s="81">
        <f>G33+G34+G35</f>
        <v>5204630.2065004</v>
      </c>
      <c r="H32" s="81">
        <f>H33+H34+H35</f>
        <v>4965408.13435</v>
      </c>
      <c r="I32" s="81">
        <f>I33+I34+I35</f>
        <v>4781174.356380002</v>
      </c>
      <c r="J32" s="81">
        <f>J33+J34+J35</f>
        <v>4449662.7459401</v>
      </c>
      <c r="K32" s="81">
        <f>K33+K34+K35</f>
        <v>4621375.4053401</v>
      </c>
      <c r="L32" s="81">
        <f>L33+L34+L35</f>
        <v>5067095.1631501</v>
      </c>
      <c r="M32" s="103">
        <f t="shared" si="1"/>
        <v>39707738.776650704</v>
      </c>
    </row>
    <row r="33" spans="1:13" ht="11.25">
      <c r="A33" s="94" t="s">
        <v>96</v>
      </c>
      <c r="B33" s="79"/>
      <c r="C33" s="281" t="s">
        <v>97</v>
      </c>
      <c r="D33" s="285"/>
      <c r="E33" s="95">
        <v>4136924.4611999993</v>
      </c>
      <c r="F33" s="95">
        <v>3753496.9458699995</v>
      </c>
      <c r="G33" s="95">
        <v>3413940.274</v>
      </c>
      <c r="H33" s="95">
        <v>3424330.60686</v>
      </c>
      <c r="I33" s="95">
        <v>3088438.5444100006</v>
      </c>
      <c r="J33" s="95">
        <v>3084857.5376799996</v>
      </c>
      <c r="K33" s="99">
        <v>3169482.2949996</v>
      </c>
      <c r="L33" s="99">
        <v>3498417.62597</v>
      </c>
      <c r="M33" s="98">
        <f t="shared" si="1"/>
        <v>27569888.2909896</v>
      </c>
    </row>
    <row r="34" spans="1:13" ht="11.25">
      <c r="A34" s="94" t="s">
        <v>98</v>
      </c>
      <c r="B34" s="79"/>
      <c r="C34" s="282" t="s">
        <v>99</v>
      </c>
      <c r="D34" s="289"/>
      <c r="E34" s="95">
        <v>11009.646589899998</v>
      </c>
      <c r="F34" s="95">
        <v>2192.21954</v>
      </c>
      <c r="G34" s="95">
        <v>1248485.4621499998</v>
      </c>
      <c r="H34" s="95">
        <v>1217226.4104</v>
      </c>
      <c r="I34" s="95">
        <v>1415817.3737900003</v>
      </c>
      <c r="J34" s="95">
        <v>1118989.2967900003</v>
      </c>
      <c r="K34" s="99">
        <v>1220600.3691600002</v>
      </c>
      <c r="L34" s="99">
        <v>1301568.09528</v>
      </c>
      <c r="M34" s="98">
        <f t="shared" si="1"/>
        <v>7535888.873699901</v>
      </c>
    </row>
    <row r="35" spans="1:13" ht="11.25">
      <c r="A35" s="94" t="s">
        <v>100</v>
      </c>
      <c r="B35" s="79"/>
      <c r="C35" s="282" t="s">
        <v>101</v>
      </c>
      <c r="D35" s="285"/>
      <c r="E35" s="95">
        <v>1259694.2945201003</v>
      </c>
      <c r="F35" s="95">
        <v>1455075.1972700043</v>
      </c>
      <c r="G35" s="95">
        <v>542204.4703503994</v>
      </c>
      <c r="H35" s="95">
        <v>323851.1170900001</v>
      </c>
      <c r="I35" s="95">
        <v>276918.43818000035</v>
      </c>
      <c r="J35" s="95">
        <v>245815.91147009993</v>
      </c>
      <c r="K35" s="99">
        <v>231292.74118049967</v>
      </c>
      <c r="L35" s="99">
        <v>267109.4419001001</v>
      </c>
      <c r="M35" s="98">
        <f t="shared" si="1"/>
        <v>4601961.611961205</v>
      </c>
    </row>
    <row r="36" spans="1:13" ht="11.25" customHeight="1">
      <c r="A36" s="102" t="s">
        <v>96</v>
      </c>
      <c r="B36" s="858" t="s">
        <v>102</v>
      </c>
      <c r="C36" s="859"/>
      <c r="D36" s="287" t="s">
        <v>103</v>
      </c>
      <c r="E36" s="113">
        <f aca="true" t="shared" si="2" ref="E36:L39">E32/E$31</f>
        <v>0.9208796098611034</v>
      </c>
      <c r="F36" s="113">
        <f t="shared" si="2"/>
        <v>0.870205298310872</v>
      </c>
      <c r="G36" s="113">
        <f t="shared" si="2"/>
        <v>0.9557665957436796</v>
      </c>
      <c r="H36" s="113">
        <f t="shared" si="2"/>
        <v>0.9005881016876004</v>
      </c>
      <c r="I36" s="113">
        <f t="shared" si="2"/>
        <v>0.9905111226144395</v>
      </c>
      <c r="J36" s="113">
        <f t="shared" si="2"/>
        <v>0.9201631147546506</v>
      </c>
      <c r="K36" s="113">
        <f t="shared" si="2"/>
        <v>0.9415129131315029</v>
      </c>
      <c r="L36" s="113">
        <f t="shared" si="2"/>
        <v>0.9667336952673609</v>
      </c>
      <c r="M36" s="114">
        <f>M32/M$31</f>
        <v>0.9314099553021136</v>
      </c>
    </row>
    <row r="37" spans="1:13" ht="11.25">
      <c r="A37" s="94" t="s">
        <v>104</v>
      </c>
      <c r="B37" s="79"/>
      <c r="C37" s="281" t="s">
        <v>105</v>
      </c>
      <c r="D37" s="285" t="s">
        <v>106</v>
      </c>
      <c r="E37" s="115">
        <f t="shared" si="2"/>
        <v>0.7044880121990896</v>
      </c>
      <c r="F37" s="115">
        <f t="shared" si="2"/>
        <v>0.6268395003396042</v>
      </c>
      <c r="G37" s="115">
        <f t="shared" si="2"/>
        <v>0.6269283204170664</v>
      </c>
      <c r="H37" s="115">
        <f t="shared" si="2"/>
        <v>0.6210791373721584</v>
      </c>
      <c r="I37" s="115">
        <f t="shared" si="2"/>
        <v>0.6398287328022553</v>
      </c>
      <c r="J37" s="115">
        <f t="shared" si="2"/>
        <v>0.6379297224347893</v>
      </c>
      <c r="K37" s="115">
        <f t="shared" si="2"/>
        <v>0.6457186977789323</v>
      </c>
      <c r="L37" s="115">
        <f t="shared" si="2"/>
        <v>0.6674510918480379</v>
      </c>
      <c r="M37" s="116">
        <f>M33/M$31</f>
        <v>0.646696820618121</v>
      </c>
    </row>
    <row r="38" spans="1:13" ht="11.25">
      <c r="A38" s="94" t="s">
        <v>107</v>
      </c>
      <c r="B38" s="79"/>
      <c r="C38" s="282" t="s">
        <v>108</v>
      </c>
      <c r="D38" s="285" t="s">
        <v>109</v>
      </c>
      <c r="E38" s="115">
        <f>E34/E$31</f>
        <v>0.0018748623799824716</v>
      </c>
      <c r="F38" s="107">
        <f t="shared" si="2"/>
        <v>0.0003661038815018422</v>
      </c>
      <c r="G38" s="115">
        <f t="shared" si="2"/>
        <v>0.22926906478470638</v>
      </c>
      <c r="H38" s="115">
        <f t="shared" si="2"/>
        <v>0.22077130270171624</v>
      </c>
      <c r="I38" s="115">
        <f t="shared" si="2"/>
        <v>0.29331347317598244</v>
      </c>
      <c r="J38" s="115">
        <f t="shared" si="2"/>
        <v>0.2314001612034225</v>
      </c>
      <c r="K38" s="115">
        <f t="shared" si="2"/>
        <v>0.24867294009685545</v>
      </c>
      <c r="L38" s="115">
        <f t="shared" si="2"/>
        <v>0.2483217097525156</v>
      </c>
      <c r="M38" s="116">
        <f>M34/M$31</f>
        <v>0.17676659853373203</v>
      </c>
    </row>
    <row r="39" spans="1:13" ht="11.25">
      <c r="A39" s="94" t="s">
        <v>110</v>
      </c>
      <c r="B39" s="79"/>
      <c r="C39" s="282" t="s">
        <v>111</v>
      </c>
      <c r="D39" s="285" t="s">
        <v>112</v>
      </c>
      <c r="E39" s="115">
        <f>E35/E$31</f>
        <v>0.21451673528203127</v>
      </c>
      <c r="F39" s="115">
        <f t="shared" si="2"/>
        <v>0.24299969408976593</v>
      </c>
      <c r="G39" s="115">
        <f t="shared" si="2"/>
        <v>0.09956921054190679</v>
      </c>
      <c r="H39" s="115">
        <f t="shared" si="2"/>
        <v>0.05873766161372583</v>
      </c>
      <c r="I39" s="115">
        <f t="shared" si="2"/>
        <v>0.05736891663620165</v>
      </c>
      <c r="J39" s="115">
        <f t="shared" si="2"/>
        <v>0.05083323111643875</v>
      </c>
      <c r="K39" s="115">
        <f t="shared" si="2"/>
        <v>0.04712127525571514</v>
      </c>
      <c r="L39" s="115">
        <f>L35/L$31</f>
        <v>0.05096089366680737</v>
      </c>
      <c r="M39" s="116">
        <f>M35/M$31</f>
        <v>0.10794653615026055</v>
      </c>
    </row>
    <row r="40" spans="1:13" ht="12" thickBot="1">
      <c r="A40" s="91" t="s">
        <v>113</v>
      </c>
      <c r="B40" s="862" t="s">
        <v>114</v>
      </c>
      <c r="C40" s="863"/>
      <c r="D40" s="290"/>
      <c r="E40" s="193">
        <v>5987971.312970001</v>
      </c>
      <c r="F40" s="193">
        <v>5445503.357909982</v>
      </c>
      <c r="G40" s="193">
        <v>5513517.361649999</v>
      </c>
      <c r="H40" s="193">
        <v>4826976.948789997</v>
      </c>
      <c r="I40" s="193">
        <v>4835732.572399997</v>
      </c>
      <c r="J40" s="193">
        <v>4908456.741149998</v>
      </c>
      <c r="K40" s="194">
        <v>5241459.140150007</v>
      </c>
      <c r="L40" s="194">
        <v>5309834.246189999</v>
      </c>
      <c r="M40" s="195">
        <f>SUM(E40:L40)</f>
        <v>42069451.68120998</v>
      </c>
    </row>
    <row r="41" spans="1:13" ht="12" thickBot="1">
      <c r="A41" s="118"/>
      <c r="B41" s="196"/>
      <c r="C41" s="119"/>
      <c r="D41" s="291"/>
      <c r="E41" s="120"/>
      <c r="F41" s="121"/>
      <c r="G41" s="121"/>
      <c r="H41" s="121"/>
      <c r="I41" s="121"/>
      <c r="J41" s="121"/>
      <c r="K41" s="121"/>
      <c r="L41" s="121"/>
      <c r="M41" s="122"/>
    </row>
    <row r="42" spans="1:13" ht="11.25">
      <c r="A42" s="90"/>
      <c r="B42" s="860" t="s">
        <v>115</v>
      </c>
      <c r="C42" s="861"/>
      <c r="D42" s="283"/>
      <c r="E42" s="123">
        <v>1213767</v>
      </c>
      <c r="F42" s="123">
        <v>1217443</v>
      </c>
      <c r="G42" s="123">
        <v>1220488</v>
      </c>
      <c r="H42" s="123">
        <v>1222413</v>
      </c>
      <c r="I42" s="123">
        <v>1215801</v>
      </c>
      <c r="J42" s="123">
        <v>1221245</v>
      </c>
      <c r="K42" s="123">
        <v>1179458</v>
      </c>
      <c r="L42" s="123">
        <v>1181407</v>
      </c>
      <c r="M42" s="124">
        <f>K42</f>
        <v>1179458</v>
      </c>
    </row>
    <row r="43" spans="1:13" ht="11.25">
      <c r="A43" s="102"/>
      <c r="B43" s="854" t="s">
        <v>116</v>
      </c>
      <c r="C43" s="855"/>
      <c r="D43" s="292"/>
      <c r="E43" s="125">
        <v>904448</v>
      </c>
      <c r="F43" s="125">
        <v>894161</v>
      </c>
      <c r="G43" s="125">
        <v>895917</v>
      </c>
      <c r="H43" s="125">
        <v>883886</v>
      </c>
      <c r="I43" s="125">
        <v>905248</v>
      </c>
      <c r="J43" s="125">
        <v>913322</v>
      </c>
      <c r="K43" s="125">
        <v>937780</v>
      </c>
      <c r="L43" s="125">
        <v>972405</v>
      </c>
      <c r="M43" s="126">
        <v>905248</v>
      </c>
    </row>
    <row r="44" spans="1:13" ht="11.25">
      <c r="A44" s="102"/>
      <c r="B44" s="854" t="s">
        <v>117</v>
      </c>
      <c r="C44" s="855"/>
      <c r="D44" s="285"/>
      <c r="E44" s="125">
        <v>417512.95127098</v>
      </c>
      <c r="F44" s="125">
        <v>374283.23619896</v>
      </c>
      <c r="G44" s="125">
        <v>375508.512518405</v>
      </c>
      <c r="H44" s="125">
        <v>319061.009669787</v>
      </c>
      <c r="I44" s="125">
        <v>329651.522132485</v>
      </c>
      <c r="J44" s="125">
        <v>331909.99526781</v>
      </c>
      <c r="K44" s="125">
        <v>377240.627868839</v>
      </c>
      <c r="L44" s="125">
        <v>384519.060977967</v>
      </c>
      <c r="M44" s="126">
        <f aca="true" t="shared" si="3" ref="M44:M51">SUM(E44:L44)</f>
        <v>2909686.915905233</v>
      </c>
    </row>
    <row r="45" spans="1:13" ht="11.25">
      <c r="A45" s="102"/>
      <c r="B45" s="854" t="s">
        <v>118</v>
      </c>
      <c r="C45" s="855"/>
      <c r="D45" s="285"/>
      <c r="E45" s="125">
        <v>275247</v>
      </c>
      <c r="F45" s="125">
        <v>284694</v>
      </c>
      <c r="G45" s="125">
        <v>299511</v>
      </c>
      <c r="H45" s="125">
        <v>309295</v>
      </c>
      <c r="I45" s="125">
        <v>288927</v>
      </c>
      <c r="J45" s="125">
        <v>300795</v>
      </c>
      <c r="K45" s="125">
        <v>250280</v>
      </c>
      <c r="L45" s="125">
        <v>213630</v>
      </c>
      <c r="M45" s="126">
        <f t="shared" si="3"/>
        <v>2222379</v>
      </c>
    </row>
    <row r="46" spans="1:13" ht="11.25">
      <c r="A46" s="102"/>
      <c r="B46" s="854" t="s">
        <v>119</v>
      </c>
      <c r="C46" s="855"/>
      <c r="D46" s="285"/>
      <c r="E46" s="125">
        <v>35604</v>
      </c>
      <c r="F46" s="125">
        <v>40179</v>
      </c>
      <c r="G46" s="125">
        <v>31821</v>
      </c>
      <c r="H46" s="125">
        <v>32013</v>
      </c>
      <c r="I46" s="125">
        <v>25653</v>
      </c>
      <c r="J46" s="125">
        <v>8369</v>
      </c>
      <c r="K46" s="125">
        <v>154</v>
      </c>
      <c r="L46" s="125">
        <v>82</v>
      </c>
      <c r="M46" s="126">
        <f t="shared" si="3"/>
        <v>173875</v>
      </c>
    </row>
    <row r="47" spans="1:13" ht="11.25">
      <c r="A47" s="102"/>
      <c r="B47" s="854" t="s">
        <v>120</v>
      </c>
      <c r="C47" s="855"/>
      <c r="D47" s="285"/>
      <c r="E47" s="125">
        <v>20890.429</v>
      </c>
      <c r="F47" s="125">
        <v>22809.60055</v>
      </c>
      <c r="G47" s="125">
        <v>25950.46</v>
      </c>
      <c r="H47" s="125">
        <v>28007.34639</v>
      </c>
      <c r="I47" s="125">
        <v>18841.189</v>
      </c>
      <c r="J47" s="125">
        <v>18348.613</v>
      </c>
      <c r="K47" s="125">
        <v>45.581</v>
      </c>
      <c r="L47" s="125">
        <v>6.112</v>
      </c>
      <c r="M47" s="126">
        <f t="shared" si="3"/>
        <v>134899.33093999999</v>
      </c>
    </row>
    <row r="48" spans="1:13" ht="11.25">
      <c r="A48" s="102"/>
      <c r="B48" s="854" t="s">
        <v>121</v>
      </c>
      <c r="C48" s="855"/>
      <c r="D48" s="285"/>
      <c r="E48" s="125">
        <v>2</v>
      </c>
      <c r="F48" s="125">
        <v>7</v>
      </c>
      <c r="G48" s="125">
        <v>0</v>
      </c>
      <c r="H48" s="125">
        <v>3</v>
      </c>
      <c r="I48" s="125">
        <v>1</v>
      </c>
      <c r="J48" s="125">
        <v>0</v>
      </c>
      <c r="K48" s="125">
        <v>0</v>
      </c>
      <c r="L48" s="125">
        <v>0</v>
      </c>
      <c r="M48" s="126">
        <f t="shared" si="3"/>
        <v>13</v>
      </c>
    </row>
    <row r="49" spans="1:13" ht="11.25">
      <c r="A49" s="102"/>
      <c r="B49" s="854" t="s">
        <v>122</v>
      </c>
      <c r="C49" s="855"/>
      <c r="D49" s="285"/>
      <c r="E49" s="125">
        <v>66.7614</v>
      </c>
      <c r="F49" s="125">
        <v>-1915.5346</v>
      </c>
      <c r="G49" s="125">
        <v>0</v>
      </c>
      <c r="H49" s="125">
        <v>-885.57524</v>
      </c>
      <c r="I49" s="125">
        <v>-465.37</v>
      </c>
      <c r="J49" s="125">
        <v>0</v>
      </c>
      <c r="K49" s="125">
        <v>0</v>
      </c>
      <c r="L49" s="125">
        <v>0</v>
      </c>
      <c r="M49" s="126">
        <f t="shared" si="3"/>
        <v>-3199.7184399999996</v>
      </c>
    </row>
    <row r="50" spans="1:13" ht="11.25">
      <c r="A50" s="102"/>
      <c r="B50" s="855" t="s">
        <v>123</v>
      </c>
      <c r="C50" s="871"/>
      <c r="D50" s="285"/>
      <c r="E50" s="125">
        <v>443414</v>
      </c>
      <c r="F50" s="125">
        <v>406238</v>
      </c>
      <c r="G50" s="125">
        <v>436952</v>
      </c>
      <c r="H50" s="125">
        <v>426054</v>
      </c>
      <c r="I50" s="125">
        <v>436898</v>
      </c>
      <c r="J50" s="125">
        <v>422906</v>
      </c>
      <c r="K50" s="125">
        <v>450611</v>
      </c>
      <c r="L50" s="125">
        <v>557803</v>
      </c>
      <c r="M50" s="126">
        <f t="shared" si="3"/>
        <v>3580876</v>
      </c>
    </row>
    <row r="51" spans="1:13" ht="12" thickBot="1">
      <c r="A51" s="91"/>
      <c r="B51" s="872" t="s">
        <v>124</v>
      </c>
      <c r="C51" s="873"/>
      <c r="D51" s="290"/>
      <c r="E51" s="127">
        <v>203289.99878999998</v>
      </c>
      <c r="F51" s="127">
        <v>160044.70971000002</v>
      </c>
      <c r="G51" s="127">
        <v>155006.68848999988</v>
      </c>
      <c r="H51" s="127">
        <v>144427.62892</v>
      </c>
      <c r="I51" s="127">
        <v>140442.10268999997</v>
      </c>
      <c r="J51" s="127">
        <v>128453.22164</v>
      </c>
      <c r="K51" s="127">
        <v>129198.64592000002</v>
      </c>
      <c r="L51" s="127">
        <v>139257</v>
      </c>
      <c r="M51" s="117">
        <f t="shared" si="3"/>
        <v>1200119.9961599999</v>
      </c>
    </row>
    <row r="52" ht="11.25">
      <c r="D52" s="293"/>
    </row>
    <row r="53" ht="11.25">
      <c r="D53" s="293"/>
    </row>
  </sheetData>
  <sheetProtection/>
  <mergeCells count="26">
    <mergeCell ref="B48:C48"/>
    <mergeCell ref="B49:C49"/>
    <mergeCell ref="B50:C50"/>
    <mergeCell ref="B51:C51"/>
    <mergeCell ref="B45:C45"/>
    <mergeCell ref="B46:C46"/>
    <mergeCell ref="B47:C47"/>
    <mergeCell ref="B13:C13"/>
    <mergeCell ref="A1:D1"/>
    <mergeCell ref="B2:C2"/>
    <mergeCell ref="B3:C3"/>
    <mergeCell ref="B9:C9"/>
    <mergeCell ref="B12:C12"/>
    <mergeCell ref="B17:C17"/>
    <mergeCell ref="B21:C21"/>
    <mergeCell ref="B22:C22"/>
    <mergeCell ref="B26:C26"/>
    <mergeCell ref="B27:C27"/>
    <mergeCell ref="B44:C44"/>
    <mergeCell ref="B43:C43"/>
    <mergeCell ref="B28:C28"/>
    <mergeCell ref="B32:C32"/>
    <mergeCell ref="B42:C42"/>
    <mergeCell ref="B31:C31"/>
    <mergeCell ref="B36:C36"/>
    <mergeCell ref="B40:C40"/>
  </mergeCells>
  <printOptions/>
  <pageMargins left="0.25" right="0.25" top="0.75" bottom="0.75" header="0.3" footer="0.3"/>
  <pageSetup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106" zoomScaleSheetLayoutView="106" zoomScalePageLayoutView="0" workbookViewId="0" topLeftCell="A19">
      <selection activeCell="P46" sqref="P46"/>
    </sheetView>
  </sheetViews>
  <sheetFormatPr defaultColWidth="9.140625" defaultRowHeight="15"/>
  <cols>
    <col min="1" max="1" width="62.8515625" style="0" bestFit="1" customWidth="1"/>
    <col min="2" max="2" width="7.8515625" style="0" bestFit="1" customWidth="1"/>
    <col min="3" max="7" width="6.57421875" style="0" bestFit="1" customWidth="1"/>
    <col min="8" max="8" width="7.28125" style="0" bestFit="1" customWidth="1"/>
  </cols>
  <sheetData>
    <row r="1" spans="1:9" ht="15.75">
      <c r="A1" s="724" t="s">
        <v>798</v>
      </c>
      <c r="B1" s="130">
        <v>2015</v>
      </c>
      <c r="C1" s="593" t="s">
        <v>241</v>
      </c>
      <c r="D1" s="593" t="s">
        <v>242</v>
      </c>
      <c r="E1" s="593" t="s">
        <v>243</v>
      </c>
      <c r="F1" s="593" t="s">
        <v>244</v>
      </c>
      <c r="G1" s="593" t="s">
        <v>768</v>
      </c>
      <c r="H1" s="593" t="s">
        <v>769</v>
      </c>
      <c r="I1" s="725" t="s">
        <v>799</v>
      </c>
    </row>
    <row r="2" spans="1:9" ht="15">
      <c r="A2" s="189" t="s">
        <v>167</v>
      </c>
      <c r="B2" s="726">
        <v>4459443</v>
      </c>
      <c r="C2" s="53">
        <v>438810</v>
      </c>
      <c r="D2" s="53">
        <v>397430</v>
      </c>
      <c r="E2" s="53">
        <v>401793</v>
      </c>
      <c r="F2" s="53">
        <v>347304</v>
      </c>
      <c r="G2" s="53">
        <v>348718.089232486</v>
      </c>
      <c r="H2" s="53">
        <v>351562.71216755</v>
      </c>
      <c r="I2" s="727">
        <v>2278698.672520036</v>
      </c>
    </row>
    <row r="3" spans="1:9" ht="15">
      <c r="A3" s="189" t="s">
        <v>168</v>
      </c>
      <c r="B3" s="726"/>
      <c r="C3" s="53"/>
      <c r="D3" s="53"/>
      <c r="E3" s="53"/>
      <c r="F3" s="53"/>
      <c r="G3" s="53"/>
      <c r="H3" s="53"/>
      <c r="I3" s="727"/>
    </row>
    <row r="4" spans="1:9" ht="15">
      <c r="A4" s="189" t="s">
        <v>169</v>
      </c>
      <c r="B4" s="726">
        <v>4475819.131626853</v>
      </c>
      <c r="C4" s="53">
        <v>313025.91799999995</v>
      </c>
      <c r="D4" s="53">
        <v>551308.1140000001</v>
      </c>
      <c r="E4" s="53">
        <v>690746.15451</v>
      </c>
      <c r="F4" s="53">
        <v>241925.36427999998</v>
      </c>
      <c r="G4" s="53">
        <v>621123.9678857</v>
      </c>
      <c r="H4" s="53">
        <v>394075.42377</v>
      </c>
      <c r="I4" s="727">
        <v>2812204.9424457</v>
      </c>
    </row>
    <row r="5" spans="1:9" ht="15">
      <c r="A5" s="189" t="s">
        <v>170</v>
      </c>
      <c r="B5" s="726">
        <v>1637907.855721263</v>
      </c>
      <c r="C5" s="53">
        <v>64199.781</v>
      </c>
      <c r="D5" s="53">
        <v>198096.694</v>
      </c>
      <c r="E5" s="53">
        <v>272375.369</v>
      </c>
      <c r="F5" s="53">
        <v>71514.49581</v>
      </c>
      <c r="G5" s="53">
        <v>238920.0531206</v>
      </c>
      <c r="H5" s="53">
        <v>139317.68003</v>
      </c>
      <c r="I5" s="727">
        <v>984424.0729606</v>
      </c>
    </row>
    <row r="6" spans="1:9" ht="15">
      <c r="A6" s="189" t="s">
        <v>171</v>
      </c>
      <c r="B6" s="726">
        <v>1903889.6056760629</v>
      </c>
      <c r="C6" s="53">
        <v>161827.9</v>
      </c>
      <c r="D6" s="53">
        <v>237578</v>
      </c>
      <c r="E6" s="53">
        <v>271285.10018</v>
      </c>
      <c r="F6" s="53">
        <v>114995.40005</v>
      </c>
      <c r="G6" s="53">
        <v>238058.7002662</v>
      </c>
      <c r="H6" s="53">
        <v>170454.80029</v>
      </c>
      <c r="I6" s="727">
        <v>1194199.9007862</v>
      </c>
    </row>
    <row r="7" spans="1:9" ht="15">
      <c r="A7" s="189" t="s">
        <v>172</v>
      </c>
      <c r="B7" s="726">
        <v>934021.6702295272</v>
      </c>
      <c r="C7" s="53">
        <v>86998.237</v>
      </c>
      <c r="D7" s="53">
        <v>115633.42</v>
      </c>
      <c r="E7" s="53">
        <v>147085.68533</v>
      </c>
      <c r="F7" s="53">
        <v>55415.46842</v>
      </c>
      <c r="G7" s="53">
        <v>144145.2144989</v>
      </c>
      <c r="H7" s="53">
        <v>84302.94345</v>
      </c>
      <c r="I7" s="727">
        <v>633580.9686989</v>
      </c>
    </row>
    <row r="8" spans="1:9" ht="15">
      <c r="A8" s="189" t="s">
        <v>173</v>
      </c>
      <c r="B8" s="726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727">
        <v>0</v>
      </c>
    </row>
    <row r="9" spans="1:9" ht="15">
      <c r="A9" s="189" t="s">
        <v>174</v>
      </c>
      <c r="B9" s="726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727">
        <v>0</v>
      </c>
    </row>
    <row r="10" spans="1:9" ht="15">
      <c r="A10" s="189" t="s">
        <v>175</v>
      </c>
      <c r="B10" s="726">
        <v>4475819.131626853</v>
      </c>
      <c r="C10" s="53">
        <v>313025.91799999995</v>
      </c>
      <c r="D10" s="53">
        <v>551308.1140000001</v>
      </c>
      <c r="E10" s="53">
        <v>690746.15451</v>
      </c>
      <c r="F10" s="53">
        <v>241925.36427999998</v>
      </c>
      <c r="G10" s="53">
        <v>621123.9678857</v>
      </c>
      <c r="H10" s="53">
        <v>394075.42377</v>
      </c>
      <c r="I10" s="727">
        <v>2812204.9424457</v>
      </c>
    </row>
    <row r="11" spans="1:9" ht="15">
      <c r="A11" s="189" t="s">
        <v>176</v>
      </c>
      <c r="B11" s="726"/>
      <c r="C11" s="53"/>
      <c r="D11" s="53"/>
      <c r="E11" s="53"/>
      <c r="F11" s="53"/>
      <c r="G11" s="53"/>
      <c r="H11" s="53"/>
      <c r="I11" s="727"/>
    </row>
    <row r="12" spans="1:9" ht="15">
      <c r="A12" s="189" t="s">
        <v>169</v>
      </c>
      <c r="B12" s="726">
        <v>4182.059</v>
      </c>
      <c r="C12" s="53">
        <v>398.95799999999997</v>
      </c>
      <c r="D12" s="53">
        <v>360.087</v>
      </c>
      <c r="E12" s="53">
        <v>350.8314</v>
      </c>
      <c r="F12" s="53">
        <v>318.433</v>
      </c>
      <c r="G12" s="53">
        <v>377.8578</v>
      </c>
      <c r="H12" s="53">
        <v>360.04560000000004</v>
      </c>
      <c r="I12" s="727">
        <v>2166.2128000000002</v>
      </c>
    </row>
    <row r="13" spans="1:9" ht="15">
      <c r="A13" s="189" t="s">
        <v>170</v>
      </c>
      <c r="B13" s="726">
        <v>1385.98</v>
      </c>
      <c r="C13" s="53">
        <v>160.92</v>
      </c>
      <c r="D13" s="53">
        <v>129.78</v>
      </c>
      <c r="E13" s="53">
        <v>126.54</v>
      </c>
      <c r="F13" s="53">
        <v>123.24</v>
      </c>
      <c r="G13" s="53">
        <v>104.2</v>
      </c>
      <c r="H13" s="53">
        <v>101.41</v>
      </c>
      <c r="I13" s="727">
        <v>746.09</v>
      </c>
    </row>
    <row r="14" spans="1:9" ht="15">
      <c r="A14" s="189" t="s">
        <v>171</v>
      </c>
      <c r="B14" s="726">
        <v>1506.5790000000002</v>
      </c>
      <c r="C14" s="53">
        <v>130.038</v>
      </c>
      <c r="D14" s="53">
        <v>125.007</v>
      </c>
      <c r="E14" s="53">
        <v>106.5914</v>
      </c>
      <c r="F14" s="53">
        <v>109.793</v>
      </c>
      <c r="G14" s="53">
        <v>82.2578</v>
      </c>
      <c r="H14" s="53">
        <v>82.7356</v>
      </c>
      <c r="I14" s="727">
        <v>636.4228</v>
      </c>
    </row>
    <row r="15" spans="1:9" ht="15">
      <c r="A15" s="189" t="s">
        <v>172</v>
      </c>
      <c r="B15" s="726">
        <v>1289.5</v>
      </c>
      <c r="C15" s="53">
        <v>108</v>
      </c>
      <c r="D15" s="53">
        <v>105.3</v>
      </c>
      <c r="E15" s="53">
        <v>117.7</v>
      </c>
      <c r="F15" s="53">
        <v>85.4</v>
      </c>
      <c r="G15" s="53">
        <v>191.4</v>
      </c>
      <c r="H15" s="53">
        <v>175.9</v>
      </c>
      <c r="I15" s="727">
        <v>783.7</v>
      </c>
    </row>
    <row r="16" spans="1:9" ht="15">
      <c r="A16" s="189" t="s">
        <v>177</v>
      </c>
      <c r="B16" s="726"/>
      <c r="C16" s="53"/>
      <c r="D16" s="53"/>
      <c r="E16" s="53"/>
      <c r="F16" s="53"/>
      <c r="G16" s="53"/>
      <c r="H16" s="53"/>
      <c r="I16" s="727"/>
    </row>
    <row r="17" spans="1:9" ht="15">
      <c r="A17" s="189" t="s">
        <v>169</v>
      </c>
      <c r="B17" s="726">
        <v>19661.618</v>
      </c>
      <c r="C17" s="53">
        <v>3570.688</v>
      </c>
      <c r="D17" s="53">
        <v>6226.044</v>
      </c>
      <c r="E17" s="53">
        <v>7711.081</v>
      </c>
      <c r="F17" s="53">
        <v>2912.9689999999996</v>
      </c>
      <c r="G17" s="53">
        <v>6857.59498</v>
      </c>
      <c r="H17" s="53">
        <v>4318.457</v>
      </c>
      <c r="I17" s="727">
        <v>31596.833979999996</v>
      </c>
    </row>
    <row r="18" spans="1:9" ht="15">
      <c r="A18" s="189" t="s">
        <v>170</v>
      </c>
      <c r="B18" s="726">
        <v>0</v>
      </c>
      <c r="C18" s="53">
        <v>663.877</v>
      </c>
      <c r="D18" s="53">
        <v>2048.723</v>
      </c>
      <c r="E18" s="53">
        <v>2815.358</v>
      </c>
      <c r="F18" s="53">
        <v>742.459</v>
      </c>
      <c r="G18" s="53">
        <v>2470.8161299999997</v>
      </c>
      <c r="H18" s="53">
        <v>1446.587</v>
      </c>
      <c r="I18" s="727">
        <v>10187.82013</v>
      </c>
    </row>
    <row r="19" spans="1:9" ht="15">
      <c r="A19" s="189" t="s">
        <v>171</v>
      </c>
      <c r="B19" s="726">
        <v>19661.618</v>
      </c>
      <c r="C19" s="53">
        <v>2042.254</v>
      </c>
      <c r="D19" s="53">
        <v>3028.059</v>
      </c>
      <c r="E19" s="53">
        <v>3434.182</v>
      </c>
      <c r="F19" s="53">
        <v>1619.149</v>
      </c>
      <c r="G19" s="53">
        <v>2953.549</v>
      </c>
      <c r="H19" s="53">
        <v>2030.524</v>
      </c>
      <c r="I19" s="727">
        <v>15107.716999999999</v>
      </c>
    </row>
    <row r="20" spans="1:9" ht="15">
      <c r="A20" s="189" t="s">
        <v>172</v>
      </c>
      <c r="B20" s="726">
        <v>0</v>
      </c>
      <c r="C20" s="53">
        <v>864.557</v>
      </c>
      <c r="D20" s="53">
        <v>1149.262</v>
      </c>
      <c r="E20" s="53">
        <v>1461.541</v>
      </c>
      <c r="F20" s="53">
        <v>551.361</v>
      </c>
      <c r="G20" s="53">
        <v>1433.2298500000002</v>
      </c>
      <c r="H20" s="53">
        <v>841.346</v>
      </c>
      <c r="I20" s="727">
        <v>6301.29685</v>
      </c>
    </row>
    <row r="21" spans="1:9" ht="15">
      <c r="A21" s="189" t="s">
        <v>178</v>
      </c>
      <c r="B21" s="726"/>
      <c r="C21" s="53"/>
      <c r="D21" s="53"/>
      <c r="E21" s="53"/>
      <c r="F21" s="53"/>
      <c r="G21" s="53"/>
      <c r="H21" s="53"/>
      <c r="I21" s="727"/>
    </row>
    <row r="22" spans="1:9" ht="15">
      <c r="A22" s="189" t="s">
        <v>170</v>
      </c>
      <c r="B22" s="726">
        <v>1636521.875721263</v>
      </c>
      <c r="C22" s="53">
        <v>63374.984000000004</v>
      </c>
      <c r="D22" s="53">
        <v>195918.191</v>
      </c>
      <c r="E22" s="53">
        <v>269433.471</v>
      </c>
      <c r="F22" s="53">
        <v>70648.79680999999</v>
      </c>
      <c r="G22" s="53">
        <v>236345.0369906</v>
      </c>
      <c r="H22" s="53">
        <v>137769.68303</v>
      </c>
      <c r="I22" s="727">
        <v>973490.1628306</v>
      </c>
    </row>
    <row r="23" spans="1:9" ht="15">
      <c r="A23" s="189" t="s">
        <v>171</v>
      </c>
      <c r="B23" s="726">
        <v>1882721.408676063</v>
      </c>
      <c r="C23" s="53">
        <v>159655.608</v>
      </c>
      <c r="D23" s="53">
        <v>234424.93399999998</v>
      </c>
      <c r="E23" s="53">
        <v>267744.32678000006</v>
      </c>
      <c r="F23" s="53">
        <v>113266.45804999999</v>
      </c>
      <c r="G23" s="53">
        <v>235022.8934662</v>
      </c>
      <c r="H23" s="53">
        <v>168341.54069</v>
      </c>
      <c r="I23" s="727">
        <v>1178455.7609862</v>
      </c>
    </row>
    <row r="24" spans="1:9" ht="15">
      <c r="A24" s="189" t="s">
        <v>172</v>
      </c>
      <c r="B24" s="726">
        <v>932732.1702295272</v>
      </c>
      <c r="C24" s="53">
        <v>86025.68</v>
      </c>
      <c r="D24" s="53">
        <v>114378.858</v>
      </c>
      <c r="E24" s="53">
        <v>145506.44433</v>
      </c>
      <c r="F24" s="53">
        <v>54778.70742</v>
      </c>
      <c r="G24" s="53">
        <v>142520.5846489</v>
      </c>
      <c r="H24" s="53">
        <v>83285.69745</v>
      </c>
      <c r="I24" s="727">
        <v>626495.9718489</v>
      </c>
    </row>
    <row r="25" spans="1:9" ht="15">
      <c r="A25" s="189" t="s">
        <v>174</v>
      </c>
      <c r="B25" s="726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727">
        <v>0</v>
      </c>
    </row>
    <row r="26" spans="1:9" ht="15">
      <c r="A26" s="79" t="s">
        <v>421</v>
      </c>
      <c r="B26" s="726">
        <v>4451975.454626853</v>
      </c>
      <c r="C26" s="230">
        <v>309056.27199999994</v>
      </c>
      <c r="D26" s="230">
        <v>544721.983</v>
      </c>
      <c r="E26" s="230">
        <v>682684.24211</v>
      </c>
      <c r="F26" s="230">
        <v>238693.96227999998</v>
      </c>
      <c r="G26" s="230">
        <v>613888.5151057</v>
      </c>
      <c r="H26" s="230">
        <v>389396.92117</v>
      </c>
      <c r="I26" s="727">
        <v>2778441.8956657</v>
      </c>
    </row>
    <row r="27" spans="1:9" ht="15">
      <c r="A27" s="189" t="s">
        <v>179</v>
      </c>
      <c r="B27" s="726">
        <v>158581.45777045534</v>
      </c>
      <c r="C27" s="53">
        <v>14439.925</v>
      </c>
      <c r="D27" s="53">
        <v>18320.697</v>
      </c>
      <c r="E27" s="53">
        <v>23632.971</v>
      </c>
      <c r="F27" s="53">
        <v>13888.894</v>
      </c>
      <c r="G27" s="53">
        <v>22448.19</v>
      </c>
      <c r="H27" s="53">
        <v>13121.101</v>
      </c>
      <c r="I27" s="727">
        <v>105851.778</v>
      </c>
    </row>
    <row r="28" spans="1:9" ht="15">
      <c r="A28" s="189" t="s">
        <v>180</v>
      </c>
      <c r="B28" s="726">
        <v>753567.9977206589</v>
      </c>
      <c r="C28" s="53">
        <v>0</v>
      </c>
      <c r="D28" s="53">
        <v>152113</v>
      </c>
      <c r="E28" s="53">
        <v>280545</v>
      </c>
      <c r="F28" s="53">
        <v>0</v>
      </c>
      <c r="G28" s="53">
        <v>311355</v>
      </c>
      <c r="H28" s="53">
        <v>17280</v>
      </c>
      <c r="I28" s="727">
        <v>761293</v>
      </c>
    </row>
    <row r="29" spans="1:9" ht="15">
      <c r="A29" s="189" t="s">
        <v>181</v>
      </c>
      <c r="B29" s="726">
        <v>19614</v>
      </c>
      <c r="C29" s="53">
        <v>0</v>
      </c>
      <c r="D29" s="53">
        <v>0</v>
      </c>
      <c r="E29" s="53">
        <v>0</v>
      </c>
      <c r="F29" s="53">
        <v>8400</v>
      </c>
      <c r="G29" s="53">
        <v>0</v>
      </c>
      <c r="H29" s="53">
        <v>0</v>
      </c>
      <c r="I29" s="727">
        <v>8400</v>
      </c>
    </row>
    <row r="30" spans="1:9" ht="15">
      <c r="A30" s="189" t="s">
        <v>182</v>
      </c>
      <c r="B30" s="726">
        <v>3520211.9991357382</v>
      </c>
      <c r="C30" s="53">
        <v>294616.34699999995</v>
      </c>
      <c r="D30" s="53">
        <v>374288.286</v>
      </c>
      <c r="E30" s="53">
        <v>378506.27111</v>
      </c>
      <c r="F30" s="53">
        <v>216405.06827999998</v>
      </c>
      <c r="G30" s="53">
        <v>280085.3251057</v>
      </c>
      <c r="H30" s="53">
        <v>358995.82016999996</v>
      </c>
      <c r="I30" s="727">
        <v>1902897.1176657001</v>
      </c>
    </row>
    <row r="31" spans="1:9" ht="15">
      <c r="A31" s="189"/>
      <c r="B31" s="726"/>
      <c r="C31" s="53"/>
      <c r="D31" s="53"/>
      <c r="E31" s="53"/>
      <c r="F31" s="53"/>
      <c r="G31" s="53"/>
      <c r="H31" s="53"/>
      <c r="I31" s="727"/>
    </row>
    <row r="32" spans="1:9" ht="15">
      <c r="A32" s="189" t="s">
        <v>183</v>
      </c>
      <c r="B32" s="726">
        <v>765203.6513203806</v>
      </c>
      <c r="C32" s="53">
        <v>116242.54469000001</v>
      </c>
      <c r="D32" s="53">
        <v>143141.25941</v>
      </c>
      <c r="E32" s="53">
        <v>153313.85887</v>
      </c>
      <c r="F32" s="53">
        <v>138820.11604</v>
      </c>
      <c r="G32" s="53">
        <v>152969.6066627</v>
      </c>
      <c r="H32" s="53">
        <v>73086.73946000001</v>
      </c>
      <c r="I32" s="727">
        <v>777574.1251327</v>
      </c>
    </row>
    <row r="33" spans="1:9" ht="15">
      <c r="A33" s="189" t="s">
        <v>184</v>
      </c>
      <c r="B33" s="726">
        <v>235604.4191937656</v>
      </c>
      <c r="C33" s="53">
        <v>24042.00002</v>
      </c>
      <c r="D33" s="53">
        <v>30306</v>
      </c>
      <c r="E33" s="53">
        <v>37011</v>
      </c>
      <c r="F33" s="53">
        <v>14732.99999</v>
      </c>
      <c r="G33" s="53">
        <v>34765.000000000015</v>
      </c>
      <c r="H33" s="53">
        <v>21383.9997</v>
      </c>
      <c r="I33" s="727">
        <v>162240.99971</v>
      </c>
    </row>
    <row r="34" spans="1:9" ht="15">
      <c r="A34" s="189" t="s">
        <v>185</v>
      </c>
      <c r="B34" s="726">
        <v>31241.9585</v>
      </c>
      <c r="C34" s="53">
        <v>3363.444</v>
      </c>
      <c r="D34" s="53">
        <v>3283.686</v>
      </c>
      <c r="E34" s="53">
        <v>3500.022</v>
      </c>
      <c r="F34" s="53">
        <v>2842.763</v>
      </c>
      <c r="G34" s="53">
        <v>3431.8688399999955</v>
      </c>
      <c r="H34" s="53">
        <v>3143.21282</v>
      </c>
      <c r="I34" s="727">
        <v>19564.996659999997</v>
      </c>
    </row>
    <row r="35" spans="1:9" ht="15">
      <c r="A35" s="189" t="s">
        <v>186</v>
      </c>
      <c r="B35" s="726">
        <v>-1871.92731954875</v>
      </c>
      <c r="C35" s="53">
        <v>-174.32962</v>
      </c>
      <c r="D35" s="53">
        <v>-167.72401</v>
      </c>
      <c r="E35" s="53">
        <v>-172.582</v>
      </c>
      <c r="F35" s="53">
        <v>-161.31178</v>
      </c>
      <c r="G35" s="53">
        <v>-163.6602999</v>
      </c>
      <c r="H35" s="53">
        <v>-154.69517</v>
      </c>
      <c r="I35" s="727">
        <v>-994.3028799</v>
      </c>
    </row>
    <row r="36" spans="1:9" ht="15">
      <c r="A36" s="189"/>
      <c r="B36" s="726"/>
      <c r="C36" s="53"/>
      <c r="D36" s="53"/>
      <c r="E36" s="53"/>
      <c r="F36" s="53"/>
      <c r="G36" s="53"/>
      <c r="H36" s="53"/>
      <c r="I36" s="727"/>
    </row>
    <row r="37" spans="1:9" ht="15">
      <c r="A37" s="189" t="s">
        <v>187</v>
      </c>
      <c r="B37" s="726">
        <v>4550390.100830335</v>
      </c>
      <c r="C37" s="53">
        <v>438090.00609</v>
      </c>
      <c r="D37" s="53">
        <v>550851.5074</v>
      </c>
      <c r="E37" s="53">
        <v>572158.5699799999</v>
      </c>
      <c r="F37" s="53">
        <v>372639.63552999997</v>
      </c>
      <c r="G37" s="53">
        <v>471088.14030850003</v>
      </c>
      <c r="H37" s="53">
        <v>456455.07697999995</v>
      </c>
      <c r="I37" s="727">
        <v>2861282.9362885</v>
      </c>
    </row>
    <row r="38" spans="1:9" ht="15">
      <c r="A38" s="189" t="s">
        <v>188</v>
      </c>
      <c r="B38" s="726">
        <v>355686</v>
      </c>
      <c r="C38" s="53">
        <v>89600</v>
      </c>
      <c r="D38" s="53">
        <v>1280</v>
      </c>
      <c r="E38" s="53">
        <v>0</v>
      </c>
      <c r="F38" s="53">
        <v>0</v>
      </c>
      <c r="G38" s="53">
        <v>0</v>
      </c>
      <c r="H38" s="53">
        <v>0</v>
      </c>
      <c r="I38" s="727">
        <v>90880</v>
      </c>
    </row>
    <row r="39" spans="1:9" ht="15">
      <c r="A39" s="189" t="s">
        <v>189</v>
      </c>
      <c r="B39" s="726">
        <v>19614</v>
      </c>
      <c r="C39" s="53">
        <v>0</v>
      </c>
      <c r="D39" s="53">
        <v>0</v>
      </c>
      <c r="E39" s="53">
        <v>0</v>
      </c>
      <c r="F39" s="53">
        <v>8400</v>
      </c>
      <c r="G39" s="53">
        <v>0</v>
      </c>
      <c r="H39" s="53">
        <v>0</v>
      </c>
      <c r="I39" s="727">
        <v>8400</v>
      </c>
    </row>
    <row r="40" spans="1:9" ht="15">
      <c r="A40" s="189" t="s">
        <v>190</v>
      </c>
      <c r="B40" s="726">
        <v>39182</v>
      </c>
      <c r="C40" s="53">
        <v>-68620</v>
      </c>
      <c r="D40" s="53">
        <v>445</v>
      </c>
      <c r="E40" s="53">
        <v>1650</v>
      </c>
      <c r="F40" s="53">
        <v>0</v>
      </c>
      <c r="G40" s="53">
        <v>3720</v>
      </c>
      <c r="H40" s="53">
        <v>7910</v>
      </c>
      <c r="I40" s="727">
        <v>-54895</v>
      </c>
    </row>
    <row r="41" spans="1:9" ht="15">
      <c r="A41" s="189" t="s">
        <v>191</v>
      </c>
      <c r="B41" s="726">
        <v>-232.88265192294784</v>
      </c>
      <c r="C41" s="53">
        <v>-3004.6242700000003</v>
      </c>
      <c r="D41" s="53">
        <v>7107.837760000009</v>
      </c>
      <c r="E41" s="53">
        <v>-422.4504800000068</v>
      </c>
      <c r="F41" s="53">
        <v>-149.73679000000266</v>
      </c>
      <c r="G41" s="53">
        <v>2649.1587699999945</v>
      </c>
      <c r="H41" s="53">
        <v>-1197.7871400000004</v>
      </c>
      <c r="I41" s="727">
        <v>4982.397849999994</v>
      </c>
    </row>
    <row r="42" spans="1:9" ht="15">
      <c r="A42" s="189" t="s">
        <v>192</v>
      </c>
      <c r="B42" s="726">
        <v>117.99204403125529</v>
      </c>
      <c r="C42" s="53">
        <v>14.61</v>
      </c>
      <c r="D42" s="53">
        <v>1.6004</v>
      </c>
      <c r="E42" s="53">
        <v>-63.0038</v>
      </c>
      <c r="F42" s="53">
        <v>68.24901</v>
      </c>
      <c r="G42" s="53">
        <v>-81.4630583500004</v>
      </c>
      <c r="H42" s="53">
        <v>-4.57776</v>
      </c>
      <c r="I42" s="727">
        <v>-64.58520835000039</v>
      </c>
    </row>
    <row r="43" spans="1:9" ht="15">
      <c r="A43" s="189" t="s">
        <v>193</v>
      </c>
      <c r="B43" s="726">
        <v>4964757.210222444</v>
      </c>
      <c r="C43" s="53">
        <v>456079.99182</v>
      </c>
      <c r="D43" s="53">
        <v>559685.94556</v>
      </c>
      <c r="E43" s="53">
        <v>573323.1157</v>
      </c>
      <c r="F43" s="53">
        <v>380958.14775</v>
      </c>
      <c r="G43" s="53">
        <v>477375.83602015</v>
      </c>
      <c r="H43" s="53">
        <v>463162.71207999997</v>
      </c>
      <c r="I43" s="727">
        <v>2910585.74893015</v>
      </c>
    </row>
    <row r="44" spans="1:9" ht="15">
      <c r="A44" s="189" t="s">
        <v>194</v>
      </c>
      <c r="B44" s="726">
        <v>4508564.3233</v>
      </c>
      <c r="C44" s="53">
        <v>438765.80542</v>
      </c>
      <c r="D44" s="53">
        <v>397344.947</v>
      </c>
      <c r="E44" s="53">
        <v>395003.1187</v>
      </c>
      <c r="F44" s="53">
        <v>336558.14654</v>
      </c>
      <c r="G44" s="53">
        <v>365956.83584</v>
      </c>
      <c r="H44" s="53">
        <v>351562.71216755</v>
      </c>
      <c r="I44" s="727">
        <v>2285191.56566755</v>
      </c>
    </row>
    <row r="45" spans="1:9" ht="15">
      <c r="A45" s="189" t="s">
        <v>267</v>
      </c>
      <c r="B45" s="726">
        <v>456128.0618585009</v>
      </c>
      <c r="C45" s="53">
        <v>17314.188</v>
      </c>
      <c r="D45" s="53">
        <v>162341</v>
      </c>
      <c r="E45" s="53">
        <v>178320</v>
      </c>
      <c r="F45" s="53">
        <v>44400</v>
      </c>
      <c r="G45" s="53">
        <v>111419</v>
      </c>
      <c r="H45" s="53">
        <v>111600</v>
      </c>
      <c r="I45" s="727">
        <v>625394.188</v>
      </c>
    </row>
    <row r="46" spans="1:9" ht="15">
      <c r="A46" s="189"/>
      <c r="B46" s="726"/>
      <c r="C46" s="53"/>
      <c r="D46" s="53"/>
      <c r="E46" s="53"/>
      <c r="F46" s="53"/>
      <c r="G46" s="53"/>
      <c r="H46" s="53"/>
      <c r="I46" s="727"/>
    </row>
    <row r="47" spans="1:9" ht="15">
      <c r="A47" s="189" t="s">
        <v>422</v>
      </c>
      <c r="B47" s="726"/>
      <c r="C47" s="53">
        <v>438765.80542</v>
      </c>
      <c r="D47" s="53">
        <v>397344.947</v>
      </c>
      <c r="E47" s="53">
        <v>395003.1187</v>
      </c>
      <c r="F47" s="53">
        <v>336558.14654</v>
      </c>
      <c r="G47" s="53">
        <v>365956.83584</v>
      </c>
      <c r="H47" s="53">
        <v>351562.71216755</v>
      </c>
      <c r="I47" s="727">
        <v>2285191.56566755</v>
      </c>
    </row>
    <row r="48" spans="1:9" ht="15">
      <c r="A48" s="189" t="s">
        <v>423</v>
      </c>
      <c r="B48" s="726"/>
      <c r="C48" s="53">
        <v>17314.188</v>
      </c>
      <c r="D48" s="53">
        <v>162341</v>
      </c>
      <c r="E48" s="53">
        <v>178320</v>
      </c>
      <c r="F48" s="53">
        <v>44400</v>
      </c>
      <c r="G48" s="53">
        <v>111419</v>
      </c>
      <c r="H48" s="53">
        <v>111600</v>
      </c>
      <c r="I48" s="727">
        <v>625394.188</v>
      </c>
    </row>
    <row r="49" spans="1:9" ht="15">
      <c r="A49" s="189"/>
      <c r="B49" s="726"/>
      <c r="C49" s="53"/>
      <c r="D49" s="53"/>
      <c r="E49" s="53"/>
      <c r="F49" s="53"/>
      <c r="G49" s="53"/>
      <c r="H49" s="53"/>
      <c r="I49" s="727"/>
    </row>
    <row r="50" spans="1:9" ht="15">
      <c r="A50" s="189" t="s">
        <v>424</v>
      </c>
      <c r="B50" s="726">
        <v>49251.135784277125</v>
      </c>
      <c r="C50" s="53"/>
      <c r="D50" s="53"/>
      <c r="E50" s="53"/>
      <c r="F50" s="53"/>
      <c r="G50" s="53"/>
      <c r="H50" s="53"/>
      <c r="I50" s="727"/>
    </row>
    <row r="51" spans="1:9" ht="15">
      <c r="A51" s="189" t="s">
        <v>425</v>
      </c>
      <c r="B51" s="726">
        <v>0</v>
      </c>
      <c r="C51" s="53"/>
      <c r="D51" s="53"/>
      <c r="E51" s="53"/>
      <c r="F51" s="53"/>
      <c r="G51" s="53"/>
      <c r="H51" s="53"/>
      <c r="I51" s="727">
        <v>0</v>
      </c>
    </row>
    <row r="52" spans="1:9" ht="15">
      <c r="A52" s="189" t="s">
        <v>426</v>
      </c>
      <c r="B52" s="726"/>
      <c r="C52" s="53">
        <v>-44.19618000000264</v>
      </c>
      <c r="D52" s="53">
        <v>-85.05443999997806</v>
      </c>
      <c r="E52" s="53">
        <v>-6789.884300000034</v>
      </c>
      <c r="F52" s="53">
        <v>-10745.852249999996</v>
      </c>
      <c r="G52" s="53">
        <v>17238.746787664015</v>
      </c>
      <c r="H52" s="53">
        <v>-8.75500263646245E-05</v>
      </c>
      <c r="I52" s="727">
        <v>-426.24046988602277</v>
      </c>
    </row>
    <row r="53" spans="1:9" ht="15">
      <c r="A53" s="189" t="s">
        <v>268</v>
      </c>
      <c r="B53" s="726"/>
      <c r="C53" s="53">
        <v>-44.19618000000264</v>
      </c>
      <c r="D53" s="53">
        <v>-129.2506199999807</v>
      </c>
      <c r="E53" s="53">
        <v>-6919.134920000015</v>
      </c>
      <c r="F53" s="53">
        <v>-17664.98717000001</v>
      </c>
      <c r="G53" s="53">
        <v>-426.2403823359964</v>
      </c>
      <c r="H53" s="53">
        <v>-426.24046988602277</v>
      </c>
      <c r="I53" s="727">
        <v>-426.24046988602277</v>
      </c>
    </row>
  </sheetData>
  <sheetProtection/>
  <printOptions/>
  <pageMargins left="0.7" right="0.7" top="0.75" bottom="0.75" header="0.3" footer="0.3"/>
  <pageSetup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="98" zoomScaleSheetLayoutView="98" zoomScalePageLayoutView="0" workbookViewId="0" topLeftCell="A1">
      <selection activeCell="N27" sqref="N27"/>
    </sheetView>
  </sheetViews>
  <sheetFormatPr defaultColWidth="8.8515625" defaultRowHeight="15"/>
  <cols>
    <col min="1" max="1" width="116.8515625" style="381" bestFit="1" customWidth="1"/>
    <col min="2" max="2" width="22.140625" style="381" customWidth="1"/>
    <col min="3" max="3" width="26.8515625" style="381" customWidth="1"/>
    <col min="4" max="16384" width="8.8515625" style="381" customWidth="1"/>
  </cols>
  <sheetData>
    <row r="1" spans="1:3" ht="12.75">
      <c r="A1" s="382" t="s">
        <v>910</v>
      </c>
      <c r="B1" s="383" t="s">
        <v>781</v>
      </c>
      <c r="C1" s="383" t="s">
        <v>782</v>
      </c>
    </row>
    <row r="2" spans="1:3" ht="12.75">
      <c r="A2" s="721" t="s">
        <v>783</v>
      </c>
      <c r="B2" s="764">
        <f>B36+B42</f>
        <v>308858.36677</v>
      </c>
      <c r="C2" s="765">
        <v>328921.77279</v>
      </c>
    </row>
    <row r="3" spans="1:3" ht="12.75">
      <c r="A3" s="721" t="s">
        <v>784</v>
      </c>
      <c r="B3" s="766">
        <v>6595</v>
      </c>
      <c r="C3" s="765">
        <v>2737</v>
      </c>
    </row>
    <row r="4" spans="1:3" ht="12.75">
      <c r="A4" s="721" t="s">
        <v>785</v>
      </c>
      <c r="B4" s="766">
        <v>243</v>
      </c>
      <c r="C4" s="767">
        <v>-808</v>
      </c>
    </row>
    <row r="5" spans="1:3" ht="12.75">
      <c r="A5" s="722" t="s">
        <v>786</v>
      </c>
      <c r="B5" s="768">
        <f>SUM(B2:B4)</f>
        <v>315696.36677</v>
      </c>
      <c r="C5" s="768">
        <f>SUM(C2:C4)</f>
        <v>330850.77279</v>
      </c>
    </row>
    <row r="6" spans="1:3" ht="12.75">
      <c r="A6" s="721"/>
      <c r="B6" s="769"/>
      <c r="C6" s="770"/>
    </row>
    <row r="7" spans="1:3" ht="12.75">
      <c r="A7" s="721" t="s">
        <v>787</v>
      </c>
      <c r="B7" s="769">
        <v>-302016.623</v>
      </c>
      <c r="C7" s="769">
        <v>-312000</v>
      </c>
    </row>
    <row r="8" spans="1:3" ht="12.75">
      <c r="A8" s="721" t="s">
        <v>788</v>
      </c>
      <c r="B8" s="769">
        <v>-13192</v>
      </c>
      <c r="C8" s="765">
        <v>-13699</v>
      </c>
    </row>
    <row r="9" spans="1:3" ht="12.75">
      <c r="A9" s="722" t="s">
        <v>789</v>
      </c>
      <c r="B9" s="771">
        <f>SUM(B7:B8)</f>
        <v>-315208.623</v>
      </c>
      <c r="C9" s="771">
        <f>SUM(C7:C8)</f>
        <v>-325699</v>
      </c>
    </row>
    <row r="10" spans="1:3" ht="12.75">
      <c r="A10" s="721"/>
      <c r="B10" s="749"/>
      <c r="C10" s="772"/>
    </row>
    <row r="11" spans="1:3" ht="12.75">
      <c r="A11" s="723" t="s">
        <v>790</v>
      </c>
      <c r="B11" s="773">
        <f>SUM(B5,B9)</f>
        <v>487.74377000000095</v>
      </c>
      <c r="C11" s="773">
        <f>SUM(C5,C9)</f>
        <v>5151.772790000017</v>
      </c>
    </row>
    <row r="12" spans="1:3" ht="12.75">
      <c r="A12" s="384"/>
      <c r="B12" s="749"/>
      <c r="C12" s="749"/>
    </row>
    <row r="13" spans="1:3" ht="12.75">
      <c r="A13" s="388" t="s">
        <v>168</v>
      </c>
      <c r="B13" s="774"/>
      <c r="C13" s="774"/>
    </row>
    <row r="14" spans="1:3" ht="12.75">
      <c r="A14" s="389" t="s">
        <v>169</v>
      </c>
      <c r="B14" s="774">
        <f>SUM(B15:B17)</f>
        <v>312596.05952</v>
      </c>
      <c r="C14" s="774">
        <f>SUM(C15:C17)</f>
        <v>332913.16298</v>
      </c>
    </row>
    <row r="15" spans="1:3" ht="12.75">
      <c r="A15" s="390" t="s">
        <v>170</v>
      </c>
      <c r="B15" s="775">
        <v>127839.1449</v>
      </c>
      <c r="C15" s="775">
        <v>137492.48473</v>
      </c>
    </row>
    <row r="16" spans="1:3" ht="12.75">
      <c r="A16" s="390" t="s">
        <v>171</v>
      </c>
      <c r="B16" s="775">
        <v>126665.49942</v>
      </c>
      <c r="C16" s="775">
        <v>133125.80105</v>
      </c>
    </row>
    <row r="17" spans="1:3" ht="12.75">
      <c r="A17" s="390" t="s">
        <v>172</v>
      </c>
      <c r="B17" s="775">
        <v>58091.4152</v>
      </c>
      <c r="C17" s="775">
        <v>62294.8772</v>
      </c>
    </row>
    <row r="18" spans="1:3" ht="12.75">
      <c r="A18" s="389" t="s">
        <v>173</v>
      </c>
      <c r="B18" s="774">
        <f>SUM(B19)</f>
        <v>0</v>
      </c>
      <c r="C18" s="774">
        <f>SUM(C19)</f>
        <v>0</v>
      </c>
    </row>
    <row r="19" spans="1:3" ht="12.75">
      <c r="A19" s="390" t="s">
        <v>174</v>
      </c>
      <c r="B19" s="775"/>
      <c r="C19" s="775"/>
    </row>
    <row r="20" spans="1:3" ht="12.75">
      <c r="A20" s="391" t="s">
        <v>175</v>
      </c>
      <c r="B20" s="776">
        <f>SUM(B14,B18)</f>
        <v>312596.05952</v>
      </c>
      <c r="C20" s="776">
        <f>SUM(C14,C18)</f>
        <v>332913.16298</v>
      </c>
    </row>
    <row r="21" spans="1:3" ht="12.75">
      <c r="A21" s="392" t="s">
        <v>176</v>
      </c>
      <c r="B21" s="777"/>
      <c r="C21" s="777"/>
    </row>
    <row r="22" spans="1:3" ht="12.75">
      <c r="A22" s="391" t="s">
        <v>169</v>
      </c>
      <c r="B22" s="776">
        <f>SUM(B23:B25)</f>
        <v>407.82640000000004</v>
      </c>
      <c r="C22" s="776">
        <f>SUM(C23:C25)</f>
        <v>395.7804</v>
      </c>
    </row>
    <row r="23" spans="1:3" ht="12.75">
      <c r="A23" s="393" t="s">
        <v>170</v>
      </c>
      <c r="B23" s="777">
        <v>105.54</v>
      </c>
      <c r="C23" s="777">
        <v>123.03</v>
      </c>
    </row>
    <row r="24" spans="1:3" ht="12.75">
      <c r="A24" s="393" t="s">
        <v>171</v>
      </c>
      <c r="B24" s="777">
        <v>87.6864</v>
      </c>
      <c r="C24" s="777">
        <v>62.7504</v>
      </c>
    </row>
    <row r="25" spans="1:3" ht="12.75">
      <c r="A25" s="393" t="s">
        <v>172</v>
      </c>
      <c r="B25" s="777">
        <v>214.6</v>
      </c>
      <c r="C25" s="777">
        <v>210</v>
      </c>
    </row>
    <row r="26" spans="1:3" ht="12.75">
      <c r="A26" s="391" t="s">
        <v>177</v>
      </c>
      <c r="B26" s="776"/>
      <c r="C26" s="776"/>
    </row>
    <row r="27" spans="1:3" ht="12.75">
      <c r="A27" s="391" t="s">
        <v>169</v>
      </c>
      <c r="B27" s="776">
        <f>SUM(B28:B30)</f>
        <v>3187.1589999999997</v>
      </c>
      <c r="C27" s="776">
        <f>SUM(C28:C30)</f>
        <v>3456.138</v>
      </c>
    </row>
    <row r="28" spans="1:3" ht="12.75">
      <c r="A28" s="393" t="s">
        <v>170</v>
      </c>
      <c r="B28" s="777">
        <v>1323.328</v>
      </c>
      <c r="C28" s="777">
        <v>1423.93</v>
      </c>
    </row>
    <row r="29" spans="1:3" ht="12.75">
      <c r="A29" s="393" t="s">
        <v>171</v>
      </c>
      <c r="B29" s="777">
        <v>1286.322</v>
      </c>
      <c r="C29" s="777">
        <v>1406.873</v>
      </c>
    </row>
    <row r="30" spans="1:3" ht="12.75">
      <c r="A30" s="393" t="s">
        <v>172</v>
      </c>
      <c r="B30" s="777">
        <v>577.509</v>
      </c>
      <c r="C30" s="777">
        <v>625.335</v>
      </c>
    </row>
    <row r="31" spans="1:3" ht="12.75">
      <c r="A31" s="392" t="s">
        <v>178</v>
      </c>
      <c r="B31" s="776"/>
      <c r="C31" s="776"/>
    </row>
    <row r="32" spans="1:3" ht="12.75">
      <c r="A32" s="394" t="s">
        <v>170</v>
      </c>
      <c r="B32" s="777">
        <f aca="true" t="shared" si="0" ref="B32:C34">B15-B23-B28</f>
        <v>126410.27690000001</v>
      </c>
      <c r="C32" s="777">
        <f>C15-C23-C28</f>
        <v>135945.52473</v>
      </c>
    </row>
    <row r="33" spans="1:3" ht="12.75">
      <c r="A33" s="394" t="s">
        <v>171</v>
      </c>
      <c r="B33" s="777">
        <f t="shared" si="0"/>
        <v>125291.49101999999</v>
      </c>
      <c r="C33" s="777">
        <f t="shared" si="0"/>
        <v>131656.17765000003</v>
      </c>
    </row>
    <row r="34" spans="1:3" ht="12.75">
      <c r="A34" s="394" t="s">
        <v>172</v>
      </c>
      <c r="B34" s="777">
        <f t="shared" si="0"/>
        <v>57299.306200000006</v>
      </c>
      <c r="C34" s="777">
        <f t="shared" si="0"/>
        <v>61459.5422</v>
      </c>
    </row>
    <row r="35" spans="1:3" ht="12.75">
      <c r="A35" s="394" t="s">
        <v>174</v>
      </c>
      <c r="B35" s="777">
        <f>B19</f>
        <v>0</v>
      </c>
      <c r="C35" s="777">
        <f>C19</f>
        <v>0</v>
      </c>
    </row>
    <row r="36" spans="1:3" ht="12.75">
      <c r="A36" s="391" t="s">
        <v>421</v>
      </c>
      <c r="B36" s="776">
        <f>B20-B22-B27</f>
        <v>309001.07412</v>
      </c>
      <c r="C36" s="776">
        <f>C20-C22-C27</f>
        <v>329061.24458000006</v>
      </c>
    </row>
    <row r="37" spans="1:3" ht="12.75">
      <c r="A37" s="395" t="s">
        <v>791</v>
      </c>
      <c r="B37" s="777">
        <v>13192</v>
      </c>
      <c r="C37" s="777">
        <v>13699</v>
      </c>
    </row>
    <row r="38" spans="1:3" ht="12.75">
      <c r="A38" s="395" t="s">
        <v>180</v>
      </c>
      <c r="B38" s="777">
        <v>0</v>
      </c>
      <c r="C38" s="777">
        <v>0</v>
      </c>
    </row>
    <row r="39" spans="1:3" ht="12.75">
      <c r="A39" s="395" t="s">
        <v>181</v>
      </c>
      <c r="B39" s="777">
        <v>15120</v>
      </c>
      <c r="C39" s="777">
        <v>16500</v>
      </c>
    </row>
    <row r="40" spans="1:3" ht="12.75">
      <c r="A40" s="386" t="s">
        <v>792</v>
      </c>
      <c r="B40" s="778">
        <f>B36-SUM(B37:B39)</f>
        <v>280689.07412</v>
      </c>
      <c r="C40" s="778">
        <f>C36-SUM(C37:C39)</f>
        <v>298862.24458000006</v>
      </c>
    </row>
    <row r="41" spans="1:3" ht="12.75">
      <c r="A41" s="386"/>
      <c r="B41" s="778"/>
      <c r="C41" s="778"/>
    </row>
    <row r="42" spans="1:3" ht="12.75">
      <c r="A42" s="391" t="s">
        <v>186</v>
      </c>
      <c r="B42" s="779">
        <v>-142.70735</v>
      </c>
      <c r="C42" s="779">
        <v>-139.47179</v>
      </c>
    </row>
    <row r="43" spans="1:3" ht="12.75">
      <c r="A43" s="386"/>
      <c r="B43" s="778"/>
      <c r="C43" s="778"/>
    </row>
    <row r="44" spans="1:3" ht="12.75">
      <c r="A44" s="385" t="s">
        <v>793</v>
      </c>
      <c r="B44" s="778">
        <f>SUM(B40,B42:B42)</f>
        <v>280546.36677</v>
      </c>
      <c r="C44" s="778">
        <f>SUM(C40,C42:C42)</f>
        <v>298722.7727900001</v>
      </c>
    </row>
    <row r="45" spans="1:3" ht="12.75">
      <c r="A45" s="385"/>
      <c r="B45" s="778"/>
      <c r="C45" s="778"/>
    </row>
    <row r="46" spans="1:3" ht="12.75">
      <c r="A46" s="395" t="s">
        <v>794</v>
      </c>
      <c r="B46" s="777">
        <v>0</v>
      </c>
      <c r="C46" s="777">
        <v>0</v>
      </c>
    </row>
    <row r="47" spans="1:3" ht="12.75">
      <c r="A47" s="395" t="s">
        <v>189</v>
      </c>
      <c r="B47" s="777">
        <v>15120</v>
      </c>
      <c r="C47" s="777">
        <v>16500</v>
      </c>
    </row>
    <row r="48" spans="1:3" ht="12.75">
      <c r="A48" s="395" t="s">
        <v>190</v>
      </c>
      <c r="B48" s="777">
        <v>6595</v>
      </c>
      <c r="C48" s="777">
        <v>2737</v>
      </c>
    </row>
    <row r="49" spans="1:3" ht="12.75">
      <c r="A49" s="387" t="s">
        <v>795</v>
      </c>
      <c r="B49" s="780">
        <v>243</v>
      </c>
      <c r="C49" s="781">
        <v>-808</v>
      </c>
    </row>
    <row r="50" spans="1:3" ht="12.75">
      <c r="A50" s="387"/>
      <c r="B50" s="780"/>
      <c r="C50" s="781"/>
    </row>
    <row r="51" spans="1:3" ht="12.75">
      <c r="A51" s="386" t="s">
        <v>796</v>
      </c>
      <c r="B51" s="778">
        <f>SUM(B44:B49)</f>
        <v>302504.36677</v>
      </c>
      <c r="C51" s="778">
        <f>SUM(C44:C49)</f>
        <v>317151.7727900001</v>
      </c>
    </row>
    <row r="52" spans="1:3" ht="12.75">
      <c r="A52" s="387" t="s">
        <v>797</v>
      </c>
      <c r="B52" s="778">
        <v>302016.623</v>
      </c>
      <c r="C52" s="778">
        <v>312000</v>
      </c>
    </row>
    <row r="53" spans="1:3" ht="12.75">
      <c r="A53" s="384"/>
      <c r="B53" s="749"/>
      <c r="C53" s="749"/>
    </row>
    <row r="54" spans="1:3" ht="12.75">
      <c r="A54" s="95"/>
      <c r="B54" s="782">
        <v>2450429.7078876956</v>
      </c>
      <c r="C54" s="783">
        <f>C51-C52</f>
        <v>5151.7727900000755</v>
      </c>
    </row>
  </sheetData>
  <sheetProtection/>
  <printOptions/>
  <pageMargins left="0.25" right="0.25" top="0.75" bottom="0.75" header="0.3" footer="0.3"/>
  <pageSetup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view="pageBreakPreview" zoomScale="118" zoomScaleSheetLayoutView="118" zoomScalePageLayoutView="0" workbookViewId="0" topLeftCell="A16">
      <selection activeCell="U140" sqref="U140"/>
    </sheetView>
  </sheetViews>
  <sheetFormatPr defaultColWidth="8.8515625" defaultRowHeight="15"/>
  <cols>
    <col min="1" max="1" width="5.421875" style="83" bestFit="1" customWidth="1"/>
    <col min="2" max="2" width="37.421875" style="83" customWidth="1"/>
    <col min="3" max="3" width="40.28125" style="83" customWidth="1"/>
    <col min="4" max="4" width="6.140625" style="83" bestFit="1" customWidth="1"/>
    <col min="5" max="5" width="7.00390625" style="83" bestFit="1" customWidth="1"/>
    <col min="6" max="7" width="7.28125" style="83" bestFit="1" customWidth="1"/>
    <col min="8" max="8" width="6.8515625" style="83" bestFit="1" customWidth="1"/>
    <col min="9" max="10" width="7.7109375" style="83" bestFit="1" customWidth="1"/>
    <col min="11" max="11" width="8.00390625" style="83" bestFit="1" customWidth="1"/>
    <col min="12" max="12" width="7.57421875" style="83" bestFit="1" customWidth="1"/>
    <col min="13" max="13" width="5.140625" style="83" bestFit="1" customWidth="1"/>
    <col min="14" max="14" width="4.421875" style="83" bestFit="1" customWidth="1"/>
    <col min="15" max="15" width="4.7109375" style="83" bestFit="1" customWidth="1"/>
    <col min="16" max="16" width="5.421875" style="83" bestFit="1" customWidth="1"/>
    <col min="17" max="17" width="11.57421875" style="83" bestFit="1" customWidth="1"/>
    <col min="18" max="19" width="8.8515625" style="83" customWidth="1"/>
    <col min="20" max="20" width="17.28125" style="83" customWidth="1"/>
    <col min="21" max="16384" width="8.8515625" style="83" customWidth="1"/>
  </cols>
  <sheetData>
    <row r="1" spans="1:17" ht="13.5" thickBot="1">
      <c r="A1" s="874" t="s">
        <v>632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6"/>
    </row>
    <row r="2" spans="1:17" ht="11.25">
      <c r="A2" s="552" t="s">
        <v>158</v>
      </c>
      <c r="B2" s="552" t="s">
        <v>430</v>
      </c>
      <c r="C2" s="552" t="s">
        <v>431</v>
      </c>
      <c r="D2" s="553" t="s">
        <v>247</v>
      </c>
      <c r="E2" s="552" t="s">
        <v>14</v>
      </c>
      <c r="F2" s="552" t="s">
        <v>15</v>
      </c>
      <c r="G2" s="554" t="s">
        <v>16</v>
      </c>
      <c r="H2" s="554" t="s">
        <v>17</v>
      </c>
      <c r="I2" s="552" t="s">
        <v>18</v>
      </c>
      <c r="J2" s="552" t="s">
        <v>432</v>
      </c>
      <c r="K2" s="552" t="s">
        <v>433</v>
      </c>
      <c r="L2" s="552" t="s">
        <v>434</v>
      </c>
      <c r="M2" s="552" t="s">
        <v>435</v>
      </c>
      <c r="N2" s="552" t="s">
        <v>436</v>
      </c>
      <c r="O2" s="552" t="s">
        <v>437</v>
      </c>
      <c r="P2" s="552" t="s">
        <v>438</v>
      </c>
      <c r="Q2" s="552" t="s">
        <v>439</v>
      </c>
    </row>
    <row r="3" spans="1:17" ht="12">
      <c r="A3" s="555">
        <v>1</v>
      </c>
      <c r="B3" s="556" t="s">
        <v>440</v>
      </c>
      <c r="C3" s="557" t="s">
        <v>441</v>
      </c>
      <c r="D3" s="555" t="s">
        <v>249</v>
      </c>
      <c r="E3" s="557">
        <v>3409</v>
      </c>
      <c r="F3" s="557">
        <v>3003</v>
      </c>
      <c r="G3" s="557">
        <v>4004</v>
      </c>
      <c r="H3" s="557">
        <v>3542</v>
      </c>
      <c r="I3" s="557">
        <v>3227</v>
      </c>
      <c r="J3" s="557">
        <v>2499</v>
      </c>
      <c r="K3" s="557">
        <v>2044</v>
      </c>
      <c r="L3" s="557">
        <v>1716</v>
      </c>
      <c r="M3" s="557"/>
      <c r="N3" s="557"/>
      <c r="O3" s="557"/>
      <c r="P3" s="557"/>
      <c r="Q3" s="557">
        <f>SUM(E3:P3)</f>
        <v>23444</v>
      </c>
    </row>
    <row r="4" spans="1:17" ht="12">
      <c r="A4" s="555">
        <v>2</v>
      </c>
      <c r="B4" s="556" t="s">
        <v>442</v>
      </c>
      <c r="C4" s="557" t="s">
        <v>443</v>
      </c>
      <c r="D4" s="555" t="s">
        <v>249</v>
      </c>
      <c r="E4" s="557">
        <v>1078.504000000001</v>
      </c>
      <c r="F4" s="557">
        <v>1406.4995</v>
      </c>
      <c r="G4" s="557">
        <v>1431.563</v>
      </c>
      <c r="H4" s="557">
        <v>1361.3669999999984</v>
      </c>
      <c r="I4" s="557">
        <v>1495.0845000000013</v>
      </c>
      <c r="J4" s="557">
        <v>647.0835000000011</v>
      </c>
      <c r="K4" s="557">
        <v>80</v>
      </c>
      <c r="L4" s="557">
        <v>0</v>
      </c>
      <c r="M4" s="557"/>
      <c r="N4" s="557"/>
      <c r="O4" s="557"/>
      <c r="P4" s="557"/>
      <c r="Q4" s="557">
        <f aca="true" t="shared" si="0" ref="Q4:Q59">SUM(E4:P4)</f>
        <v>7500.101500000001</v>
      </c>
    </row>
    <row r="5" spans="1:17" ht="12">
      <c r="A5" s="555">
        <v>3</v>
      </c>
      <c r="B5" s="556" t="s">
        <v>444</v>
      </c>
      <c r="C5" s="557" t="s">
        <v>445</v>
      </c>
      <c r="D5" s="555" t="s">
        <v>249</v>
      </c>
      <c r="E5" s="557">
        <v>1082.213999999999</v>
      </c>
      <c r="F5" s="557">
        <v>0</v>
      </c>
      <c r="G5" s="557">
        <v>0</v>
      </c>
      <c r="H5" s="557">
        <v>0</v>
      </c>
      <c r="I5" s="557">
        <v>1272.5790000000002</v>
      </c>
      <c r="J5" s="557">
        <v>862.6730000000002</v>
      </c>
      <c r="K5" s="557">
        <v>1550</v>
      </c>
      <c r="L5" s="557">
        <v>975</v>
      </c>
      <c r="M5" s="557"/>
      <c r="N5" s="557"/>
      <c r="O5" s="557"/>
      <c r="P5" s="557"/>
      <c r="Q5" s="557">
        <f t="shared" si="0"/>
        <v>5742.465999999999</v>
      </c>
    </row>
    <row r="6" spans="1:17" ht="12">
      <c r="A6" s="555">
        <v>4</v>
      </c>
      <c r="B6" s="556" t="s">
        <v>446</v>
      </c>
      <c r="C6" s="557" t="s">
        <v>447</v>
      </c>
      <c r="D6" s="555" t="s">
        <v>253</v>
      </c>
      <c r="E6" s="557">
        <v>0</v>
      </c>
      <c r="F6" s="557">
        <v>1790.075000000001</v>
      </c>
      <c r="G6" s="557">
        <v>3004.155</v>
      </c>
      <c r="H6" s="557">
        <v>2923.409999999999</v>
      </c>
      <c r="I6" s="557">
        <v>2657.991</v>
      </c>
      <c r="J6" s="557">
        <v>1301.16</v>
      </c>
      <c r="K6" s="557">
        <v>302</v>
      </c>
      <c r="L6" s="557">
        <v>226</v>
      </c>
      <c r="M6" s="557"/>
      <c r="N6" s="557"/>
      <c r="O6" s="557"/>
      <c r="P6" s="557"/>
      <c r="Q6" s="557">
        <f t="shared" si="0"/>
        <v>12204.791000000001</v>
      </c>
    </row>
    <row r="7" spans="1:17" ht="12">
      <c r="A7" s="555">
        <v>5</v>
      </c>
      <c r="B7" s="556" t="s">
        <v>446</v>
      </c>
      <c r="C7" s="557" t="s">
        <v>869</v>
      </c>
      <c r="D7" s="555"/>
      <c r="E7" s="557"/>
      <c r="F7" s="557"/>
      <c r="G7" s="557"/>
      <c r="H7" s="557"/>
      <c r="I7" s="557"/>
      <c r="J7" s="557"/>
      <c r="K7" s="557">
        <v>338</v>
      </c>
      <c r="L7" s="557">
        <v>212</v>
      </c>
      <c r="M7" s="557"/>
      <c r="N7" s="557"/>
      <c r="O7" s="557"/>
      <c r="P7" s="557"/>
      <c r="Q7" s="557">
        <f t="shared" si="0"/>
        <v>550</v>
      </c>
    </row>
    <row r="8" spans="1:17" ht="12">
      <c r="A8" s="555">
        <v>6</v>
      </c>
      <c r="B8" s="556" t="s">
        <v>448</v>
      </c>
      <c r="C8" s="557" t="s">
        <v>449</v>
      </c>
      <c r="D8" s="555" t="s">
        <v>253</v>
      </c>
      <c r="E8" s="557">
        <v>5413.688700000001</v>
      </c>
      <c r="F8" s="557">
        <v>5738.970299999996</v>
      </c>
      <c r="G8" s="557">
        <v>5984.299</v>
      </c>
      <c r="H8" s="557">
        <v>4451.815</v>
      </c>
      <c r="I8" s="557">
        <v>5097.981</v>
      </c>
      <c r="J8" s="557">
        <v>2605.1865</v>
      </c>
      <c r="K8" s="557">
        <v>936</v>
      </c>
      <c r="L8" s="557">
        <v>482</v>
      </c>
      <c r="M8" s="557"/>
      <c r="N8" s="557"/>
      <c r="O8" s="557"/>
      <c r="P8" s="557"/>
      <c r="Q8" s="557">
        <f t="shared" si="0"/>
        <v>30709.940499999993</v>
      </c>
    </row>
    <row r="9" spans="1:17" ht="12">
      <c r="A9" s="555">
        <v>7</v>
      </c>
      <c r="B9" s="556" t="s">
        <v>450</v>
      </c>
      <c r="C9" s="557" t="s">
        <v>867</v>
      </c>
      <c r="D9" s="555" t="s">
        <v>253</v>
      </c>
      <c r="E9" s="557">
        <v>2274.597</v>
      </c>
      <c r="F9" s="557">
        <v>2389.831</v>
      </c>
      <c r="G9" s="557">
        <v>2441.489</v>
      </c>
      <c r="H9" s="557">
        <v>3071.308</v>
      </c>
      <c r="I9" s="557">
        <v>2694.709</v>
      </c>
      <c r="J9" s="557">
        <v>920.007</v>
      </c>
      <c r="K9" s="557">
        <v>149</v>
      </c>
      <c r="L9" s="557">
        <v>0</v>
      </c>
      <c r="M9" s="557"/>
      <c r="N9" s="557"/>
      <c r="O9" s="557"/>
      <c r="P9" s="557"/>
      <c r="Q9" s="557">
        <f t="shared" si="0"/>
        <v>13940.940999999997</v>
      </c>
    </row>
    <row r="10" spans="1:17" ht="12">
      <c r="A10" s="555">
        <v>8</v>
      </c>
      <c r="B10" s="556" t="s">
        <v>450</v>
      </c>
      <c r="C10" s="557" t="s">
        <v>868</v>
      </c>
      <c r="D10" s="555"/>
      <c r="E10" s="557"/>
      <c r="F10" s="557"/>
      <c r="G10" s="557"/>
      <c r="H10" s="557"/>
      <c r="I10" s="557"/>
      <c r="J10" s="557"/>
      <c r="K10" s="557">
        <v>48</v>
      </c>
      <c r="L10" s="557">
        <v>0</v>
      </c>
      <c r="M10" s="557"/>
      <c r="N10" s="557"/>
      <c r="O10" s="557"/>
      <c r="P10" s="557"/>
      <c r="Q10" s="557">
        <f t="shared" si="0"/>
        <v>48</v>
      </c>
    </row>
    <row r="11" spans="1:17" ht="12">
      <c r="A11" s="555">
        <v>9</v>
      </c>
      <c r="B11" s="556" t="s">
        <v>451</v>
      </c>
      <c r="C11" s="557" t="s">
        <v>452</v>
      </c>
      <c r="D11" s="555" t="s">
        <v>253</v>
      </c>
      <c r="E11" s="557">
        <v>672</v>
      </c>
      <c r="F11" s="557">
        <v>1060.5</v>
      </c>
      <c r="G11" s="557">
        <v>1564.5</v>
      </c>
      <c r="H11" s="557">
        <v>1785</v>
      </c>
      <c r="I11" s="557">
        <v>2058</v>
      </c>
      <c r="J11" s="557">
        <v>1239</v>
      </c>
      <c r="K11" s="557">
        <v>346</v>
      </c>
      <c r="L11" s="557">
        <v>74</v>
      </c>
      <c r="M11" s="557"/>
      <c r="N11" s="557"/>
      <c r="O11" s="557"/>
      <c r="P11" s="557"/>
      <c r="Q11" s="557">
        <f t="shared" si="0"/>
        <v>8799</v>
      </c>
    </row>
    <row r="12" spans="1:17" ht="12">
      <c r="A12" s="555">
        <v>10</v>
      </c>
      <c r="B12" s="556" t="s">
        <v>453</v>
      </c>
      <c r="C12" s="557" t="s">
        <v>454</v>
      </c>
      <c r="D12" s="555" t="s">
        <v>253</v>
      </c>
      <c r="E12" s="557">
        <v>2902.648</v>
      </c>
      <c r="F12" s="557">
        <v>2900.002</v>
      </c>
      <c r="G12" s="557">
        <v>3438.876</v>
      </c>
      <c r="H12" s="557">
        <v>3154.382</v>
      </c>
      <c r="I12" s="557">
        <v>2494.086</v>
      </c>
      <c r="J12" s="557">
        <v>1938.104</v>
      </c>
      <c r="K12" s="557">
        <v>1273</v>
      </c>
      <c r="L12" s="557">
        <v>1027</v>
      </c>
      <c r="M12" s="557"/>
      <c r="N12" s="557"/>
      <c r="O12" s="557"/>
      <c r="P12" s="557"/>
      <c r="Q12" s="557">
        <f t="shared" si="0"/>
        <v>19128.097999999998</v>
      </c>
    </row>
    <row r="13" spans="1:17" ht="12">
      <c r="A13" s="555">
        <v>11</v>
      </c>
      <c r="B13" s="556" t="s">
        <v>455</v>
      </c>
      <c r="C13" s="557" t="s">
        <v>456</v>
      </c>
      <c r="D13" s="555" t="s">
        <v>253</v>
      </c>
      <c r="E13" s="557">
        <v>1619.439999999995</v>
      </c>
      <c r="F13" s="557">
        <v>2116.5699999999997</v>
      </c>
      <c r="G13" s="557">
        <v>2183.56</v>
      </c>
      <c r="H13" s="557">
        <v>1634.1299999999974</v>
      </c>
      <c r="I13" s="557">
        <v>1976.5999999999985</v>
      </c>
      <c r="J13" s="557">
        <v>705.1200000000025</v>
      </c>
      <c r="K13" s="557">
        <v>114</v>
      </c>
      <c r="L13" s="557">
        <v>1</v>
      </c>
      <c r="M13" s="557"/>
      <c r="N13" s="557"/>
      <c r="O13" s="557"/>
      <c r="P13" s="557"/>
      <c r="Q13" s="557">
        <f t="shared" si="0"/>
        <v>10350.419999999993</v>
      </c>
    </row>
    <row r="14" spans="1:17" ht="12">
      <c r="A14" s="555">
        <v>12</v>
      </c>
      <c r="B14" s="556" t="s">
        <v>457</v>
      </c>
      <c r="C14" s="557" t="s">
        <v>458</v>
      </c>
      <c r="D14" s="555" t="s">
        <v>253</v>
      </c>
      <c r="E14" s="557">
        <v>2791.6</v>
      </c>
      <c r="F14" s="557">
        <v>4076.7</v>
      </c>
      <c r="G14" s="557">
        <v>3550.4</v>
      </c>
      <c r="H14" s="557">
        <v>2990.4</v>
      </c>
      <c r="I14" s="557">
        <v>3128.3</v>
      </c>
      <c r="J14" s="557">
        <v>922.4</v>
      </c>
      <c r="K14" s="557">
        <v>168</v>
      </c>
      <c r="L14" s="557">
        <v>172</v>
      </c>
      <c r="M14" s="557"/>
      <c r="N14" s="557"/>
      <c r="O14" s="557"/>
      <c r="P14" s="557"/>
      <c r="Q14" s="557">
        <f t="shared" si="0"/>
        <v>17799.8</v>
      </c>
    </row>
    <row r="15" spans="1:17" ht="12">
      <c r="A15" s="555">
        <v>13</v>
      </c>
      <c r="B15" s="556" t="s">
        <v>459</v>
      </c>
      <c r="C15" s="557" t="s">
        <v>460</v>
      </c>
      <c r="D15" s="555" t="s">
        <v>253</v>
      </c>
      <c r="E15" s="557">
        <v>1089.375</v>
      </c>
      <c r="F15" s="557">
        <v>934.5</v>
      </c>
      <c r="G15" s="557">
        <v>1222.295</v>
      </c>
      <c r="H15" s="557">
        <v>1133.8215</v>
      </c>
      <c r="I15" s="557">
        <v>1185.24</v>
      </c>
      <c r="J15" s="557">
        <v>1252.671</v>
      </c>
      <c r="K15" s="557">
        <v>819</v>
      </c>
      <c r="L15" s="557">
        <v>696</v>
      </c>
      <c r="M15" s="557"/>
      <c r="N15" s="557"/>
      <c r="O15" s="557"/>
      <c r="P15" s="557"/>
      <c r="Q15" s="557">
        <f t="shared" si="0"/>
        <v>8332.9025</v>
      </c>
    </row>
    <row r="16" spans="1:17" ht="12">
      <c r="A16" s="555">
        <v>14</v>
      </c>
      <c r="B16" s="556" t="s">
        <v>461</v>
      </c>
      <c r="C16" s="557" t="s">
        <v>462</v>
      </c>
      <c r="D16" s="555" t="s">
        <v>253</v>
      </c>
      <c r="E16" s="557">
        <v>107</v>
      </c>
      <c r="F16" s="557">
        <v>138</v>
      </c>
      <c r="G16" s="557">
        <v>1137</v>
      </c>
      <c r="H16" s="557">
        <v>753</v>
      </c>
      <c r="I16" s="557">
        <v>1011.119999999999</v>
      </c>
      <c r="J16" s="557">
        <v>408.2</v>
      </c>
      <c r="K16" s="557">
        <v>81</v>
      </c>
      <c r="L16" s="557">
        <v>0</v>
      </c>
      <c r="M16" s="557"/>
      <c r="N16" s="557"/>
      <c r="O16" s="557"/>
      <c r="P16" s="557"/>
      <c r="Q16" s="557">
        <f t="shared" si="0"/>
        <v>3635.319999999999</v>
      </c>
    </row>
    <row r="17" spans="1:17" ht="12">
      <c r="A17" s="555">
        <v>15</v>
      </c>
      <c r="B17" s="556" t="s">
        <v>463</v>
      </c>
      <c r="C17" s="557" t="s">
        <v>464</v>
      </c>
      <c r="D17" s="555" t="s">
        <v>253</v>
      </c>
      <c r="E17" s="557">
        <v>1261.3754999999985</v>
      </c>
      <c r="F17" s="557">
        <v>1598.2155000000025</v>
      </c>
      <c r="G17" s="557">
        <v>1338.509</v>
      </c>
      <c r="H17" s="557">
        <v>2506.528500000001</v>
      </c>
      <c r="I17" s="557">
        <v>2406.347999999999</v>
      </c>
      <c r="J17" s="557">
        <v>1335.4215</v>
      </c>
      <c r="K17" s="557">
        <v>667</v>
      </c>
      <c r="L17" s="557">
        <v>251</v>
      </c>
      <c r="M17" s="557"/>
      <c r="N17" s="557"/>
      <c r="O17" s="557"/>
      <c r="P17" s="557"/>
      <c r="Q17" s="557">
        <f t="shared" si="0"/>
        <v>11364.398000000001</v>
      </c>
    </row>
    <row r="18" spans="1:17" ht="12">
      <c r="A18" s="555">
        <v>16</v>
      </c>
      <c r="B18" s="556" t="s">
        <v>465</v>
      </c>
      <c r="C18" s="557" t="s">
        <v>466</v>
      </c>
      <c r="D18" s="555" t="s">
        <v>253</v>
      </c>
      <c r="E18" s="557">
        <v>2813.5800000000004</v>
      </c>
      <c r="F18" s="557">
        <v>3061.38</v>
      </c>
      <c r="G18" s="557">
        <v>6345.444</v>
      </c>
      <c r="H18" s="557">
        <v>6253.548</v>
      </c>
      <c r="I18" s="557">
        <v>6735.204</v>
      </c>
      <c r="J18" s="557">
        <v>3598.224</v>
      </c>
      <c r="K18" s="557">
        <v>772</v>
      </c>
      <c r="L18" s="557">
        <v>453</v>
      </c>
      <c r="M18" s="557"/>
      <c r="N18" s="557"/>
      <c r="O18" s="557"/>
      <c r="P18" s="557"/>
      <c r="Q18" s="557">
        <f t="shared" si="0"/>
        <v>30032.380000000005</v>
      </c>
    </row>
    <row r="19" spans="1:17" ht="12">
      <c r="A19" s="555">
        <v>17</v>
      </c>
      <c r="B19" s="556" t="s">
        <v>467</v>
      </c>
      <c r="C19" s="557" t="s">
        <v>468</v>
      </c>
      <c r="D19" s="555" t="s">
        <v>253</v>
      </c>
      <c r="E19" s="557">
        <v>915</v>
      </c>
      <c r="F19" s="557">
        <v>1388.63</v>
      </c>
      <c r="G19" s="557">
        <v>924.49</v>
      </c>
      <c r="H19" s="557">
        <v>1201.54</v>
      </c>
      <c r="I19" s="557">
        <v>896.45</v>
      </c>
      <c r="J19" s="557">
        <v>250.99</v>
      </c>
      <c r="K19" s="557">
        <v>170</v>
      </c>
      <c r="L19" s="557">
        <v>226</v>
      </c>
      <c r="M19" s="557"/>
      <c r="N19" s="557"/>
      <c r="O19" s="557"/>
      <c r="P19" s="557"/>
      <c r="Q19" s="557">
        <f t="shared" si="0"/>
        <v>5973.099999999999</v>
      </c>
    </row>
    <row r="20" spans="1:17" ht="12">
      <c r="A20" s="555">
        <v>18</v>
      </c>
      <c r="B20" s="556" t="s">
        <v>451</v>
      </c>
      <c r="C20" s="557" t="s">
        <v>469</v>
      </c>
      <c r="D20" s="555" t="s">
        <v>253</v>
      </c>
      <c r="E20" s="557">
        <v>490.875</v>
      </c>
      <c r="F20" s="557">
        <v>1328.25</v>
      </c>
      <c r="G20" s="557">
        <v>1963.5</v>
      </c>
      <c r="H20" s="557">
        <v>1386</v>
      </c>
      <c r="I20" s="557">
        <v>1674.75</v>
      </c>
      <c r="J20" s="557">
        <v>1212.75</v>
      </c>
      <c r="K20" s="557">
        <v>520</v>
      </c>
      <c r="L20" s="557">
        <v>288</v>
      </c>
      <c r="M20" s="557"/>
      <c r="N20" s="557"/>
      <c r="O20" s="557"/>
      <c r="P20" s="557"/>
      <c r="Q20" s="557">
        <f t="shared" si="0"/>
        <v>8864.125</v>
      </c>
    </row>
    <row r="21" spans="1:17" ht="12">
      <c r="A21" s="555">
        <v>19</v>
      </c>
      <c r="B21" s="556" t="s">
        <v>470</v>
      </c>
      <c r="C21" s="557" t="s">
        <v>471</v>
      </c>
      <c r="D21" s="555" t="s">
        <v>253</v>
      </c>
      <c r="E21" s="557">
        <v>2202.449</v>
      </c>
      <c r="F21" s="557">
        <v>6243.347</v>
      </c>
      <c r="G21" s="557">
        <v>6890.645</v>
      </c>
      <c r="H21" s="557">
        <v>6110.102</v>
      </c>
      <c r="I21" s="557">
        <v>5370.696</v>
      </c>
      <c r="J21" s="557">
        <v>1846.874</v>
      </c>
      <c r="K21" s="557">
        <v>384</v>
      </c>
      <c r="L21" s="557">
        <v>0</v>
      </c>
      <c r="M21" s="557"/>
      <c r="N21" s="557"/>
      <c r="O21" s="557"/>
      <c r="P21" s="557"/>
      <c r="Q21" s="557">
        <f t="shared" si="0"/>
        <v>29048.113</v>
      </c>
    </row>
    <row r="22" spans="1:17" ht="12">
      <c r="A22" s="555">
        <v>20</v>
      </c>
      <c r="B22" s="556" t="s">
        <v>472</v>
      </c>
      <c r="C22" s="557" t="s">
        <v>473</v>
      </c>
      <c r="D22" s="555" t="s">
        <v>253</v>
      </c>
      <c r="E22" s="557">
        <v>750.1900000000005</v>
      </c>
      <c r="F22" s="557">
        <v>691.1100000000001</v>
      </c>
      <c r="G22" s="557">
        <v>684.215</v>
      </c>
      <c r="H22" s="557">
        <v>396.8299999999988</v>
      </c>
      <c r="I22" s="557">
        <v>578.7950000000012</v>
      </c>
      <c r="J22" s="557">
        <v>216.40499999999975</v>
      </c>
      <c r="K22" s="557">
        <v>158</v>
      </c>
      <c r="L22" s="557">
        <v>154</v>
      </c>
      <c r="M22" s="557"/>
      <c r="N22" s="557"/>
      <c r="O22" s="557"/>
      <c r="P22" s="557"/>
      <c r="Q22" s="557">
        <f t="shared" si="0"/>
        <v>3629.545</v>
      </c>
    </row>
    <row r="23" spans="1:17" ht="12">
      <c r="A23" s="555">
        <v>21</v>
      </c>
      <c r="B23" s="556" t="s">
        <v>474</v>
      </c>
      <c r="C23" s="557" t="s">
        <v>475</v>
      </c>
      <c r="D23" s="555" t="s">
        <v>253</v>
      </c>
      <c r="E23" s="557">
        <v>885.708</v>
      </c>
      <c r="F23" s="557">
        <v>842.202</v>
      </c>
      <c r="G23" s="557">
        <v>982.17</v>
      </c>
      <c r="H23" s="557">
        <v>885.6</v>
      </c>
      <c r="I23" s="557">
        <v>1020.294</v>
      </c>
      <c r="J23" s="557">
        <v>774</v>
      </c>
      <c r="K23" s="557">
        <v>373</v>
      </c>
      <c r="L23" s="557">
        <v>71</v>
      </c>
      <c r="M23" s="557"/>
      <c r="N23" s="557"/>
      <c r="O23" s="557"/>
      <c r="P23" s="557"/>
      <c r="Q23" s="557">
        <f t="shared" si="0"/>
        <v>5833.974</v>
      </c>
    </row>
    <row r="24" spans="1:17" ht="12">
      <c r="A24" s="555">
        <v>22</v>
      </c>
      <c r="B24" s="556" t="s">
        <v>476</v>
      </c>
      <c r="C24" s="557" t="s">
        <v>477</v>
      </c>
      <c r="D24" s="555" t="s">
        <v>253</v>
      </c>
      <c r="E24" s="557">
        <v>922.2799999999988</v>
      </c>
      <c r="F24" s="557">
        <v>1185.7800000000007</v>
      </c>
      <c r="G24" s="557">
        <v>1063.86</v>
      </c>
      <c r="H24" s="557">
        <v>860.1400000000012</v>
      </c>
      <c r="I24" s="557">
        <v>995.8099999999995</v>
      </c>
      <c r="J24" s="557">
        <v>517.9799999999996</v>
      </c>
      <c r="K24" s="557">
        <v>78</v>
      </c>
      <c r="L24" s="557">
        <v>0</v>
      </c>
      <c r="M24" s="557"/>
      <c r="N24" s="557"/>
      <c r="O24" s="557"/>
      <c r="P24" s="557"/>
      <c r="Q24" s="557">
        <f t="shared" si="0"/>
        <v>5623.849999999999</v>
      </c>
    </row>
    <row r="25" spans="1:17" ht="12">
      <c r="A25" s="555">
        <v>23</v>
      </c>
      <c r="B25" s="556" t="s">
        <v>476</v>
      </c>
      <c r="C25" s="557" t="s">
        <v>478</v>
      </c>
      <c r="D25" s="555" t="s">
        <v>253</v>
      </c>
      <c r="E25" s="557">
        <v>308.5</v>
      </c>
      <c r="F25" s="557">
        <v>534.2</v>
      </c>
      <c r="G25" s="557">
        <v>427.5</v>
      </c>
      <c r="H25" s="557">
        <v>445.0999999999999</v>
      </c>
      <c r="I25" s="557">
        <v>425.3000000000002</v>
      </c>
      <c r="J25" s="557">
        <v>212</v>
      </c>
      <c r="K25" s="557">
        <v>61</v>
      </c>
      <c r="L25" s="557">
        <v>0</v>
      </c>
      <c r="M25" s="557"/>
      <c r="N25" s="557"/>
      <c r="O25" s="557"/>
      <c r="P25" s="557"/>
      <c r="Q25" s="557">
        <f t="shared" si="0"/>
        <v>2413.6000000000004</v>
      </c>
    </row>
    <row r="26" spans="1:17" ht="12">
      <c r="A26" s="555">
        <v>24</v>
      </c>
      <c r="B26" s="556" t="s">
        <v>479</v>
      </c>
      <c r="C26" s="557" t="s">
        <v>480</v>
      </c>
      <c r="D26" s="555" t="s">
        <v>253</v>
      </c>
      <c r="E26" s="557">
        <v>2055.8016000000002</v>
      </c>
      <c r="F26" s="557">
        <v>2233.9476</v>
      </c>
      <c r="G26" s="557">
        <v>2274.091</v>
      </c>
      <c r="H26" s="557">
        <v>1640.574</v>
      </c>
      <c r="I26" s="557">
        <v>1938.8916000000002</v>
      </c>
      <c r="J26" s="557">
        <v>1011.9276</v>
      </c>
      <c r="K26" s="557">
        <v>428</v>
      </c>
      <c r="L26" s="557">
        <v>212</v>
      </c>
      <c r="M26" s="557"/>
      <c r="N26" s="557"/>
      <c r="O26" s="557"/>
      <c r="P26" s="557"/>
      <c r="Q26" s="557">
        <f t="shared" si="0"/>
        <v>11795.233400000001</v>
      </c>
    </row>
    <row r="27" spans="1:17" ht="12">
      <c r="A27" s="555">
        <v>25</v>
      </c>
      <c r="B27" s="556" t="s">
        <v>481</v>
      </c>
      <c r="C27" s="557" t="s">
        <v>482</v>
      </c>
      <c r="D27" s="555" t="s">
        <v>253</v>
      </c>
      <c r="E27" s="557">
        <v>1724.408</v>
      </c>
      <c r="F27" s="557">
        <v>1635.382</v>
      </c>
      <c r="G27" s="557">
        <v>1057.406</v>
      </c>
      <c r="H27" s="557">
        <v>0</v>
      </c>
      <c r="I27" s="557">
        <v>1170.008</v>
      </c>
      <c r="J27" s="557">
        <v>828.352</v>
      </c>
      <c r="K27" s="557">
        <v>460</v>
      </c>
      <c r="L27" s="557">
        <v>297</v>
      </c>
      <c r="M27" s="557"/>
      <c r="N27" s="557"/>
      <c r="O27" s="557"/>
      <c r="P27" s="557"/>
      <c r="Q27" s="557">
        <f t="shared" si="0"/>
        <v>7172.556</v>
      </c>
    </row>
    <row r="28" spans="1:17" ht="12">
      <c r="A28" s="555">
        <v>26</v>
      </c>
      <c r="B28" s="556" t="s">
        <v>261</v>
      </c>
      <c r="C28" s="557" t="s">
        <v>483</v>
      </c>
      <c r="D28" s="555" t="s">
        <v>253</v>
      </c>
      <c r="E28" s="557">
        <v>515.4135000000001</v>
      </c>
      <c r="F28" s="557">
        <v>676.1936999999998</v>
      </c>
      <c r="G28" s="557">
        <v>493.611</v>
      </c>
      <c r="H28" s="557">
        <v>1188.2955000000002</v>
      </c>
      <c r="I28" s="557">
        <v>905.1839999999996</v>
      </c>
      <c r="J28" s="557">
        <v>511.1085000000002</v>
      </c>
      <c r="K28" s="557">
        <v>158</v>
      </c>
      <c r="L28" s="557">
        <v>142</v>
      </c>
      <c r="M28" s="557"/>
      <c r="N28" s="557"/>
      <c r="O28" s="557"/>
      <c r="P28" s="557"/>
      <c r="Q28" s="557">
        <f t="shared" si="0"/>
        <v>4589.8062</v>
      </c>
    </row>
    <row r="29" spans="1:17" ht="12">
      <c r="A29" s="555">
        <v>27</v>
      </c>
      <c r="B29" s="556" t="s">
        <v>484</v>
      </c>
      <c r="C29" s="557" t="s">
        <v>485</v>
      </c>
      <c r="D29" s="555" t="s">
        <v>253</v>
      </c>
      <c r="E29" s="557">
        <v>264.782</v>
      </c>
      <c r="F29" s="557">
        <v>432.831</v>
      </c>
      <c r="G29" s="557">
        <v>654.815</v>
      </c>
      <c r="H29" s="557">
        <v>388.4300000000001</v>
      </c>
      <c r="I29" s="557">
        <v>385.4095</v>
      </c>
      <c r="J29" s="557">
        <v>270.6375</v>
      </c>
      <c r="K29" s="557">
        <v>191</v>
      </c>
      <c r="L29" s="557">
        <v>129</v>
      </c>
      <c r="M29" s="557"/>
      <c r="N29" s="557"/>
      <c r="O29" s="557"/>
      <c r="P29" s="557"/>
      <c r="Q29" s="557">
        <f t="shared" si="0"/>
        <v>2716.9049999999997</v>
      </c>
    </row>
    <row r="30" spans="1:17" ht="12">
      <c r="A30" s="555">
        <v>28</v>
      </c>
      <c r="B30" s="556" t="s">
        <v>486</v>
      </c>
      <c r="C30" s="557" t="s">
        <v>487</v>
      </c>
      <c r="D30" s="555" t="s">
        <v>253</v>
      </c>
      <c r="E30" s="557">
        <v>1323.1691199999996</v>
      </c>
      <c r="F30" s="557">
        <v>3527.15752</v>
      </c>
      <c r="G30" s="557">
        <v>2166.025</v>
      </c>
      <c r="H30" s="557">
        <v>1298.4356800000003</v>
      </c>
      <c r="I30" s="557">
        <v>1371.6510399999993</v>
      </c>
      <c r="J30" s="557">
        <v>283.91776</v>
      </c>
      <c r="K30" s="557">
        <v>1</v>
      </c>
      <c r="L30" s="557">
        <v>1</v>
      </c>
      <c r="M30" s="557"/>
      <c r="N30" s="557"/>
      <c r="O30" s="557"/>
      <c r="P30" s="557"/>
      <c r="Q30" s="557">
        <f t="shared" si="0"/>
        <v>9972.356119999999</v>
      </c>
    </row>
    <row r="31" spans="1:17" ht="12">
      <c r="A31" s="555">
        <v>29</v>
      </c>
      <c r="B31" s="556" t="s">
        <v>488</v>
      </c>
      <c r="C31" s="557" t="s">
        <v>489</v>
      </c>
      <c r="D31" s="555" t="s">
        <v>253</v>
      </c>
      <c r="E31" s="557"/>
      <c r="F31" s="557">
        <v>1142.645</v>
      </c>
      <c r="G31" s="557">
        <v>1092.7</v>
      </c>
      <c r="H31" s="557">
        <v>789.9499999999998</v>
      </c>
      <c r="I31" s="557">
        <v>879.3400000000004</v>
      </c>
      <c r="J31" s="557">
        <v>312.123</v>
      </c>
      <c r="K31" s="557">
        <v>0</v>
      </c>
      <c r="L31" s="557">
        <v>0</v>
      </c>
      <c r="M31" s="557"/>
      <c r="N31" s="557"/>
      <c r="O31" s="557"/>
      <c r="P31" s="557"/>
      <c r="Q31" s="557">
        <f t="shared" si="0"/>
        <v>4216.758</v>
      </c>
    </row>
    <row r="32" spans="1:17" ht="12">
      <c r="A32" s="555">
        <v>30</v>
      </c>
      <c r="B32" s="556" t="s">
        <v>490</v>
      </c>
      <c r="C32" s="557" t="s">
        <v>491</v>
      </c>
      <c r="D32" s="555" t="s">
        <v>253</v>
      </c>
      <c r="E32" s="557"/>
      <c r="F32" s="557">
        <v>590.268</v>
      </c>
      <c r="G32" s="557">
        <v>339.514</v>
      </c>
      <c r="H32" s="557">
        <v>179.55699999999987</v>
      </c>
      <c r="I32" s="557">
        <v>204.59600000000006</v>
      </c>
      <c r="J32" s="557">
        <v>107.14900000000011</v>
      </c>
      <c r="K32" s="557">
        <v>0</v>
      </c>
      <c r="L32" s="557">
        <v>0</v>
      </c>
      <c r="M32" s="557"/>
      <c r="N32" s="557"/>
      <c r="O32" s="557"/>
      <c r="P32" s="557"/>
      <c r="Q32" s="557">
        <f t="shared" si="0"/>
        <v>1421.084</v>
      </c>
    </row>
    <row r="33" spans="1:17" ht="12">
      <c r="A33" s="555">
        <v>31</v>
      </c>
      <c r="B33" s="556" t="s">
        <v>492</v>
      </c>
      <c r="C33" s="557" t="s">
        <v>493</v>
      </c>
      <c r="D33" s="555" t="s">
        <v>253</v>
      </c>
      <c r="E33" s="557"/>
      <c r="F33" s="557"/>
      <c r="G33" s="557"/>
      <c r="H33" s="557">
        <v>226.962</v>
      </c>
      <c r="I33" s="557">
        <v>677.718</v>
      </c>
      <c r="J33" s="557">
        <v>364.952</v>
      </c>
      <c r="K33" s="557">
        <v>0</v>
      </c>
      <c r="L33" s="557">
        <v>0</v>
      </c>
      <c r="M33" s="557"/>
      <c r="N33" s="557"/>
      <c r="O33" s="557"/>
      <c r="P33" s="557"/>
      <c r="Q33" s="557">
        <f t="shared" si="0"/>
        <v>1269.632</v>
      </c>
    </row>
    <row r="34" spans="1:17" ht="12">
      <c r="A34" s="555">
        <v>32</v>
      </c>
      <c r="B34" s="556" t="s">
        <v>809</v>
      </c>
      <c r="C34" s="557" t="s">
        <v>810</v>
      </c>
      <c r="D34" s="555" t="s">
        <v>253</v>
      </c>
      <c r="E34" s="557"/>
      <c r="F34" s="557"/>
      <c r="G34" s="557"/>
      <c r="H34" s="557"/>
      <c r="I34" s="557">
        <v>710.472</v>
      </c>
      <c r="J34" s="557">
        <v>72.786</v>
      </c>
      <c r="K34" s="557">
        <v>0</v>
      </c>
      <c r="L34" s="557">
        <v>0</v>
      </c>
      <c r="M34" s="557"/>
      <c r="N34" s="557"/>
      <c r="O34" s="557"/>
      <c r="P34" s="557"/>
      <c r="Q34" s="557">
        <f t="shared" si="0"/>
        <v>783.258</v>
      </c>
    </row>
    <row r="35" spans="1:17" ht="12">
      <c r="A35" s="555">
        <v>33</v>
      </c>
      <c r="B35" s="556" t="s">
        <v>514</v>
      </c>
      <c r="C35" s="557" t="s">
        <v>515</v>
      </c>
      <c r="D35" s="555" t="s">
        <v>250</v>
      </c>
      <c r="E35" s="557">
        <v>177.879</v>
      </c>
      <c r="F35" s="557">
        <v>172.334</v>
      </c>
      <c r="G35" s="557">
        <v>197.435</v>
      </c>
      <c r="H35" s="557">
        <v>180.786</v>
      </c>
      <c r="I35" s="557">
        <v>91.92</v>
      </c>
      <c r="J35" s="557">
        <v>117.48</v>
      </c>
      <c r="K35" s="557">
        <v>0</v>
      </c>
      <c r="L35" s="557">
        <v>0</v>
      </c>
      <c r="M35" s="557"/>
      <c r="N35" s="557"/>
      <c r="O35" s="557"/>
      <c r="P35" s="557"/>
      <c r="Q35" s="557">
        <f t="shared" si="0"/>
        <v>937.834</v>
      </c>
    </row>
    <row r="36" spans="1:17" ht="12">
      <c r="A36" s="555">
        <v>34</v>
      </c>
      <c r="B36" s="558" t="s">
        <v>516</v>
      </c>
      <c r="C36" s="557" t="s">
        <v>517</v>
      </c>
      <c r="D36" s="555" t="s">
        <v>248</v>
      </c>
      <c r="E36" s="557">
        <v>94.72</v>
      </c>
      <c r="F36" s="557">
        <v>90.32</v>
      </c>
      <c r="G36" s="557">
        <v>109.339</v>
      </c>
      <c r="H36" s="557">
        <v>102.80479999999982</v>
      </c>
      <c r="I36" s="557">
        <v>105.03119999999996</v>
      </c>
      <c r="J36" s="557">
        <v>78.56</v>
      </c>
      <c r="K36" s="557">
        <v>16</v>
      </c>
      <c r="L36" s="557">
        <v>0</v>
      </c>
      <c r="M36" s="557"/>
      <c r="N36" s="557"/>
      <c r="O36" s="557"/>
      <c r="P36" s="557"/>
      <c r="Q36" s="557">
        <f t="shared" si="0"/>
        <v>596.7749999999999</v>
      </c>
    </row>
    <row r="37" spans="1:17" ht="12">
      <c r="A37" s="555">
        <v>35</v>
      </c>
      <c r="B37" s="558" t="s">
        <v>864</v>
      </c>
      <c r="C37" s="557" t="s">
        <v>518</v>
      </c>
      <c r="D37" s="555" t="s">
        <v>248</v>
      </c>
      <c r="E37" s="557">
        <v>448.878</v>
      </c>
      <c r="F37" s="557">
        <v>512.468</v>
      </c>
      <c r="G37" s="557">
        <v>590.918</v>
      </c>
      <c r="H37" s="557">
        <v>701.04</v>
      </c>
      <c r="I37" s="557">
        <v>652.264</v>
      </c>
      <c r="J37" s="557">
        <v>429.008</v>
      </c>
      <c r="K37" s="557">
        <v>225</v>
      </c>
      <c r="L37" s="557">
        <v>50</v>
      </c>
      <c r="M37" s="557"/>
      <c r="N37" s="557"/>
      <c r="O37" s="557"/>
      <c r="P37" s="557"/>
      <c r="Q37" s="557">
        <f t="shared" si="0"/>
        <v>3609.576</v>
      </c>
    </row>
    <row r="38" spans="1:17" ht="12">
      <c r="A38" s="555">
        <v>36</v>
      </c>
      <c r="B38" s="556" t="s">
        <v>519</v>
      </c>
      <c r="C38" s="557" t="s">
        <v>865</v>
      </c>
      <c r="D38" s="555" t="s">
        <v>248</v>
      </c>
      <c r="E38" s="557">
        <v>93.36</v>
      </c>
      <c r="F38" s="557">
        <v>111</v>
      </c>
      <c r="G38" s="557">
        <v>111.72</v>
      </c>
      <c r="H38" s="557">
        <v>109.84</v>
      </c>
      <c r="I38" s="557">
        <v>110.48</v>
      </c>
      <c r="J38" s="557">
        <v>106.617</v>
      </c>
      <c r="K38" s="557">
        <v>29</v>
      </c>
      <c r="L38" s="557">
        <v>22</v>
      </c>
      <c r="M38" s="557"/>
      <c r="N38" s="557"/>
      <c r="O38" s="557"/>
      <c r="P38" s="557"/>
      <c r="Q38" s="557">
        <f t="shared" si="0"/>
        <v>694.017</v>
      </c>
    </row>
    <row r="39" spans="1:17" ht="12">
      <c r="A39" s="555">
        <v>37</v>
      </c>
      <c r="B39" s="556" t="s">
        <v>519</v>
      </c>
      <c r="C39" s="557" t="s">
        <v>866</v>
      </c>
      <c r="D39" s="555" t="s">
        <v>248</v>
      </c>
      <c r="E39" s="557"/>
      <c r="F39" s="557"/>
      <c r="G39" s="557"/>
      <c r="H39" s="557"/>
      <c r="I39" s="557"/>
      <c r="J39" s="557"/>
      <c r="K39" s="557">
        <v>47</v>
      </c>
      <c r="L39" s="557">
        <v>35</v>
      </c>
      <c r="M39" s="557"/>
      <c r="N39" s="557"/>
      <c r="O39" s="557"/>
      <c r="P39" s="557"/>
      <c r="Q39" s="557">
        <f t="shared" si="0"/>
        <v>82</v>
      </c>
    </row>
    <row r="40" spans="1:17" ht="12">
      <c r="A40" s="555">
        <v>38</v>
      </c>
      <c r="B40" s="556" t="s">
        <v>520</v>
      </c>
      <c r="C40" s="557" t="s">
        <v>521</v>
      </c>
      <c r="D40" s="555" t="s">
        <v>248</v>
      </c>
      <c r="E40" s="557">
        <v>297</v>
      </c>
      <c r="F40" s="557">
        <v>287</v>
      </c>
      <c r="G40" s="557">
        <v>351</v>
      </c>
      <c r="H40" s="557">
        <v>260</v>
      </c>
      <c r="I40" s="557">
        <v>295</v>
      </c>
      <c r="J40" s="557">
        <v>195</v>
      </c>
      <c r="K40" s="557">
        <v>164</v>
      </c>
      <c r="L40" s="557">
        <v>91</v>
      </c>
      <c r="M40" s="557"/>
      <c r="N40" s="557"/>
      <c r="O40" s="557"/>
      <c r="P40" s="557"/>
      <c r="Q40" s="557">
        <f t="shared" si="0"/>
        <v>1940</v>
      </c>
    </row>
    <row r="41" spans="1:17" ht="12">
      <c r="A41" s="555">
        <v>39</v>
      </c>
      <c r="B41" s="556" t="s">
        <v>522</v>
      </c>
      <c r="C41" s="557" t="s">
        <v>523</v>
      </c>
      <c r="D41" s="555" t="s">
        <v>248</v>
      </c>
      <c r="E41" s="557">
        <v>254.3408</v>
      </c>
      <c r="F41" s="557">
        <v>253.0318399999995</v>
      </c>
      <c r="G41" s="557">
        <v>247.277</v>
      </c>
      <c r="H41" s="557">
        <v>265.201</v>
      </c>
      <c r="I41" s="557">
        <v>278.65376000000003</v>
      </c>
      <c r="J41" s="557">
        <v>262.30864</v>
      </c>
      <c r="K41" s="557">
        <v>234</v>
      </c>
      <c r="L41" s="557">
        <v>229</v>
      </c>
      <c r="M41" s="557"/>
      <c r="N41" s="557"/>
      <c r="O41" s="557"/>
      <c r="P41" s="557"/>
      <c r="Q41" s="557">
        <f t="shared" si="0"/>
        <v>2023.8130399999993</v>
      </c>
    </row>
    <row r="42" spans="1:17" ht="12">
      <c r="A42" s="555">
        <v>40</v>
      </c>
      <c r="B42" s="556" t="s">
        <v>522</v>
      </c>
      <c r="C42" s="557" t="s">
        <v>524</v>
      </c>
      <c r="D42" s="555" t="s">
        <v>248</v>
      </c>
      <c r="E42" s="557">
        <v>95.96799999999989</v>
      </c>
      <c r="F42" s="557">
        <v>106.014</v>
      </c>
      <c r="G42" s="557">
        <v>118.2</v>
      </c>
      <c r="H42" s="557">
        <v>115.132</v>
      </c>
      <c r="I42" s="557">
        <v>115.84788</v>
      </c>
      <c r="J42" s="557">
        <v>79.23951999999997</v>
      </c>
      <c r="K42" s="557">
        <v>16</v>
      </c>
      <c r="L42" s="557">
        <v>0</v>
      </c>
      <c r="M42" s="557"/>
      <c r="N42" s="557"/>
      <c r="O42" s="557"/>
      <c r="P42" s="557"/>
      <c r="Q42" s="557">
        <f t="shared" si="0"/>
        <v>646.4013999999999</v>
      </c>
    </row>
    <row r="43" spans="1:17" ht="12">
      <c r="A43" s="555">
        <v>41</v>
      </c>
      <c r="B43" s="556" t="s">
        <v>522</v>
      </c>
      <c r="C43" s="557" t="s">
        <v>525</v>
      </c>
      <c r="D43" s="555" t="s">
        <v>248</v>
      </c>
      <c r="E43" s="557">
        <v>95.64</v>
      </c>
      <c r="F43" s="557">
        <v>77.88</v>
      </c>
      <c r="G43" s="557">
        <v>94.08</v>
      </c>
      <c r="H43" s="557">
        <v>112.8</v>
      </c>
      <c r="I43" s="557">
        <v>122.88</v>
      </c>
      <c r="J43" s="557">
        <v>97.32</v>
      </c>
      <c r="K43" s="557">
        <v>116</v>
      </c>
      <c r="L43" s="557">
        <v>111</v>
      </c>
      <c r="M43" s="557"/>
      <c r="N43" s="557"/>
      <c r="O43" s="557"/>
      <c r="P43" s="557"/>
      <c r="Q43" s="557">
        <f t="shared" si="0"/>
        <v>827.5999999999999</v>
      </c>
    </row>
    <row r="44" spans="1:17" ht="12">
      <c r="A44" s="555">
        <v>42</v>
      </c>
      <c r="B44" s="556" t="s">
        <v>526</v>
      </c>
      <c r="C44" s="557" t="s">
        <v>527</v>
      </c>
      <c r="D44" s="555" t="s">
        <v>256</v>
      </c>
      <c r="E44" s="557">
        <v>1655.4719999999993</v>
      </c>
      <c r="F44" s="557">
        <v>1703.2680000000037</v>
      </c>
      <c r="G44" s="557">
        <v>1865.514</v>
      </c>
      <c r="H44" s="557">
        <v>1513.133999999994</v>
      </c>
      <c r="I44" s="557">
        <v>1609.0200000000016</v>
      </c>
      <c r="J44" s="557">
        <v>837.1859999999997</v>
      </c>
      <c r="K44" s="557">
        <v>317</v>
      </c>
      <c r="L44" s="557">
        <v>142</v>
      </c>
      <c r="M44" s="557"/>
      <c r="N44" s="557"/>
      <c r="O44" s="557"/>
      <c r="P44" s="557"/>
      <c r="Q44" s="557">
        <f t="shared" si="0"/>
        <v>9642.594</v>
      </c>
    </row>
    <row r="45" spans="1:17" ht="12">
      <c r="A45" s="555">
        <v>43</v>
      </c>
      <c r="B45" s="556" t="s">
        <v>528</v>
      </c>
      <c r="C45" s="557" t="s">
        <v>529</v>
      </c>
      <c r="D45" s="555" t="s">
        <v>248</v>
      </c>
      <c r="E45" s="557">
        <v>141</v>
      </c>
      <c r="F45" s="557">
        <v>139</v>
      </c>
      <c r="G45" s="557">
        <v>160</v>
      </c>
      <c r="H45" s="557">
        <v>151</v>
      </c>
      <c r="I45" s="557">
        <v>129</v>
      </c>
      <c r="J45" s="557">
        <v>95</v>
      </c>
      <c r="K45" s="557">
        <v>65</v>
      </c>
      <c r="L45" s="557">
        <v>0</v>
      </c>
      <c r="M45" s="557"/>
      <c r="N45" s="557"/>
      <c r="O45" s="557"/>
      <c r="P45" s="557"/>
      <c r="Q45" s="557">
        <f t="shared" si="0"/>
        <v>880</v>
      </c>
    </row>
    <row r="46" spans="1:17" ht="12">
      <c r="A46" s="555">
        <v>44</v>
      </c>
      <c r="B46" s="556" t="s">
        <v>530</v>
      </c>
      <c r="C46" s="557" t="s">
        <v>531</v>
      </c>
      <c r="D46" s="555" t="s">
        <v>248</v>
      </c>
      <c r="E46" s="557">
        <v>190.55</v>
      </c>
      <c r="F46" s="557">
        <v>241.45</v>
      </c>
      <c r="G46" s="557">
        <v>252.5</v>
      </c>
      <c r="H46" s="557">
        <v>251.9</v>
      </c>
      <c r="I46" s="557">
        <v>221.4</v>
      </c>
      <c r="J46" s="557">
        <v>129.4</v>
      </c>
      <c r="K46" s="557">
        <v>38</v>
      </c>
      <c r="L46" s="557">
        <v>24</v>
      </c>
      <c r="M46" s="557"/>
      <c r="N46" s="557"/>
      <c r="O46" s="557"/>
      <c r="P46" s="557"/>
      <c r="Q46" s="557">
        <f t="shared" si="0"/>
        <v>1349.2</v>
      </c>
    </row>
    <row r="47" spans="1:17" ht="12">
      <c r="A47" s="555">
        <v>45</v>
      </c>
      <c r="B47" s="556" t="s">
        <v>532</v>
      </c>
      <c r="C47" s="557" t="s">
        <v>533</v>
      </c>
      <c r="D47" s="555" t="s">
        <v>248</v>
      </c>
      <c r="E47" s="557">
        <v>0</v>
      </c>
      <c r="F47" s="557">
        <v>0</v>
      </c>
      <c r="G47" s="557">
        <v>0</v>
      </c>
      <c r="H47" s="557">
        <v>0</v>
      </c>
      <c r="I47" s="557">
        <v>0</v>
      </c>
      <c r="J47" s="557">
        <v>0</v>
      </c>
      <c r="K47" s="557">
        <v>0</v>
      </c>
      <c r="L47" s="557">
        <v>0</v>
      </c>
      <c r="M47" s="557"/>
      <c r="N47" s="557"/>
      <c r="O47" s="557"/>
      <c r="P47" s="557"/>
      <c r="Q47" s="557">
        <f t="shared" si="0"/>
        <v>0</v>
      </c>
    </row>
    <row r="48" spans="1:17" ht="12">
      <c r="A48" s="555">
        <v>46</v>
      </c>
      <c r="B48" s="556" t="s">
        <v>534</v>
      </c>
      <c r="C48" s="557" t="s">
        <v>535</v>
      </c>
      <c r="D48" s="555" t="s">
        <v>248</v>
      </c>
      <c r="E48" s="557">
        <v>44.041000000000025</v>
      </c>
      <c r="F48" s="557">
        <v>86.01999999999998</v>
      </c>
      <c r="G48" s="557">
        <v>96</v>
      </c>
      <c r="H48" s="557">
        <v>108</v>
      </c>
      <c r="I48" s="557">
        <v>92</v>
      </c>
      <c r="J48" s="557">
        <v>85</v>
      </c>
      <c r="K48" s="557">
        <v>65</v>
      </c>
      <c r="L48" s="557">
        <v>28</v>
      </c>
      <c r="M48" s="557"/>
      <c r="N48" s="557"/>
      <c r="O48" s="557"/>
      <c r="P48" s="557"/>
      <c r="Q48" s="557">
        <f t="shared" si="0"/>
        <v>604.061</v>
      </c>
    </row>
    <row r="49" spans="1:17" ht="12">
      <c r="A49" s="555">
        <v>47</v>
      </c>
      <c r="B49" s="559" t="s">
        <v>536</v>
      </c>
      <c r="C49" s="559" t="s">
        <v>536</v>
      </c>
      <c r="D49" s="555"/>
      <c r="E49" s="557">
        <v>0</v>
      </c>
      <c r="F49" s="557">
        <v>0</v>
      </c>
      <c r="G49" s="557">
        <v>0</v>
      </c>
      <c r="H49" s="557">
        <v>0</v>
      </c>
      <c r="I49" s="557">
        <v>0</v>
      </c>
      <c r="J49" s="557">
        <v>0</v>
      </c>
      <c r="K49" s="557">
        <v>0</v>
      </c>
      <c r="L49" s="557">
        <v>0</v>
      </c>
      <c r="M49" s="557"/>
      <c r="N49" s="557"/>
      <c r="O49" s="557"/>
      <c r="P49" s="557"/>
      <c r="Q49" s="557">
        <f t="shared" si="0"/>
        <v>0</v>
      </c>
    </row>
    <row r="50" spans="1:17" ht="12">
      <c r="A50" s="555">
        <v>48</v>
      </c>
      <c r="B50" s="556" t="s">
        <v>537</v>
      </c>
      <c r="C50" s="557" t="s">
        <v>538</v>
      </c>
      <c r="D50" s="555" t="s">
        <v>248</v>
      </c>
      <c r="E50" s="557">
        <v>174.75</v>
      </c>
      <c r="F50" s="557">
        <v>205</v>
      </c>
      <c r="G50" s="557">
        <v>184</v>
      </c>
      <c r="H50" s="557">
        <v>212.75</v>
      </c>
      <c r="I50" s="557">
        <v>212.5</v>
      </c>
      <c r="J50" s="557">
        <v>148.5</v>
      </c>
      <c r="K50" s="557">
        <v>110</v>
      </c>
      <c r="L50" s="557">
        <v>95</v>
      </c>
      <c r="M50" s="557"/>
      <c r="N50" s="557"/>
      <c r="O50" s="557"/>
      <c r="P50" s="557"/>
      <c r="Q50" s="557">
        <f t="shared" si="0"/>
        <v>1342.5</v>
      </c>
    </row>
    <row r="51" spans="1:17" ht="12">
      <c r="A51" s="555">
        <v>49</v>
      </c>
      <c r="B51" s="556" t="s">
        <v>537</v>
      </c>
      <c r="C51" s="557" t="s">
        <v>539</v>
      </c>
      <c r="D51" s="555" t="s">
        <v>248</v>
      </c>
      <c r="E51" s="557">
        <v>40</v>
      </c>
      <c r="F51" s="557">
        <v>0</v>
      </c>
      <c r="G51" s="557">
        <v>0</v>
      </c>
      <c r="H51" s="557">
        <v>0</v>
      </c>
      <c r="I51" s="557">
        <v>0</v>
      </c>
      <c r="J51" s="557">
        <v>57</v>
      </c>
      <c r="K51" s="557">
        <v>23</v>
      </c>
      <c r="L51" s="557">
        <v>23</v>
      </c>
      <c r="M51" s="557"/>
      <c r="N51" s="557"/>
      <c r="O51" s="557"/>
      <c r="P51" s="557"/>
      <c r="Q51" s="557">
        <f t="shared" si="0"/>
        <v>143</v>
      </c>
    </row>
    <row r="52" spans="1:17" ht="12">
      <c r="A52" s="555">
        <v>50</v>
      </c>
      <c r="B52" s="556" t="s">
        <v>537</v>
      </c>
      <c r="C52" s="557" t="s">
        <v>540</v>
      </c>
      <c r="D52" s="555" t="s">
        <v>250</v>
      </c>
      <c r="E52" s="557">
        <v>74</v>
      </c>
      <c r="F52" s="557">
        <v>88.75</v>
      </c>
      <c r="G52" s="557">
        <v>129.75</v>
      </c>
      <c r="H52" s="557">
        <v>117.25</v>
      </c>
      <c r="I52" s="557">
        <v>168.75</v>
      </c>
      <c r="J52" s="557">
        <v>127.5</v>
      </c>
      <c r="K52" s="557">
        <v>96</v>
      </c>
      <c r="L52" s="557">
        <v>82</v>
      </c>
      <c r="M52" s="557"/>
      <c r="N52" s="557"/>
      <c r="O52" s="557"/>
      <c r="P52" s="557"/>
      <c r="Q52" s="557">
        <f t="shared" si="0"/>
        <v>884</v>
      </c>
    </row>
    <row r="53" spans="1:17" ht="12">
      <c r="A53" s="555">
        <v>51</v>
      </c>
      <c r="B53" s="556" t="s">
        <v>537</v>
      </c>
      <c r="C53" s="557" t="s">
        <v>541</v>
      </c>
      <c r="D53" s="555" t="s">
        <v>251</v>
      </c>
      <c r="E53" s="557">
        <v>2240</v>
      </c>
      <c r="F53" s="557">
        <v>2000</v>
      </c>
      <c r="G53" s="557">
        <v>1920</v>
      </c>
      <c r="H53" s="557">
        <v>2096</v>
      </c>
      <c r="I53" s="557">
        <v>2248</v>
      </c>
      <c r="J53" s="557">
        <v>1336</v>
      </c>
      <c r="K53" s="557">
        <v>504</v>
      </c>
      <c r="L53" s="557">
        <v>160</v>
      </c>
      <c r="M53" s="557"/>
      <c r="N53" s="557"/>
      <c r="O53" s="557"/>
      <c r="P53" s="557"/>
      <c r="Q53" s="557">
        <f t="shared" si="0"/>
        <v>12504</v>
      </c>
    </row>
    <row r="54" spans="1:17" ht="12">
      <c r="A54" s="555">
        <v>52</v>
      </c>
      <c r="B54" s="556" t="s">
        <v>537</v>
      </c>
      <c r="C54" s="557" t="s">
        <v>542</v>
      </c>
      <c r="D54" s="555" t="s">
        <v>248</v>
      </c>
      <c r="E54" s="557">
        <v>27.9</v>
      </c>
      <c r="F54" s="557">
        <v>202.74</v>
      </c>
      <c r="G54" s="557">
        <v>206.46</v>
      </c>
      <c r="H54" s="557">
        <v>0</v>
      </c>
      <c r="I54" s="557">
        <v>150.66</v>
      </c>
      <c r="J54" s="557">
        <v>52.08</v>
      </c>
      <c r="K54" s="557">
        <v>0</v>
      </c>
      <c r="L54" s="557">
        <v>0</v>
      </c>
      <c r="M54" s="557"/>
      <c r="N54" s="557"/>
      <c r="O54" s="557"/>
      <c r="P54" s="557"/>
      <c r="Q54" s="557">
        <f t="shared" si="0"/>
        <v>639.84</v>
      </c>
    </row>
    <row r="55" spans="1:17" ht="12">
      <c r="A55" s="555">
        <v>53</v>
      </c>
      <c r="B55" s="556" t="s">
        <v>537</v>
      </c>
      <c r="C55" s="557" t="s">
        <v>543</v>
      </c>
      <c r="D55" s="555" t="s">
        <v>248</v>
      </c>
      <c r="E55" s="557">
        <v>420</v>
      </c>
      <c r="F55" s="557">
        <v>504</v>
      </c>
      <c r="G55" s="557">
        <v>780</v>
      </c>
      <c r="H55" s="557">
        <v>654</v>
      </c>
      <c r="I55" s="557">
        <v>675</v>
      </c>
      <c r="J55" s="557">
        <v>597</v>
      </c>
      <c r="K55" s="557">
        <v>210</v>
      </c>
      <c r="L55" s="557">
        <v>9</v>
      </c>
      <c r="M55" s="557"/>
      <c r="N55" s="557"/>
      <c r="O55" s="557"/>
      <c r="P55" s="557"/>
      <c r="Q55" s="557">
        <f t="shared" si="0"/>
        <v>3849</v>
      </c>
    </row>
    <row r="56" spans="1:17" ht="12">
      <c r="A56" s="555">
        <v>54</v>
      </c>
      <c r="B56" s="556" t="s">
        <v>537</v>
      </c>
      <c r="C56" s="557" t="s">
        <v>544</v>
      </c>
      <c r="D56" s="555" t="s">
        <v>248</v>
      </c>
      <c r="E56" s="557">
        <v>438</v>
      </c>
      <c r="F56" s="557">
        <v>552</v>
      </c>
      <c r="G56" s="557">
        <v>666</v>
      </c>
      <c r="H56" s="557">
        <v>542</v>
      </c>
      <c r="I56" s="557">
        <v>576</v>
      </c>
      <c r="J56" s="557">
        <v>562</v>
      </c>
      <c r="K56" s="557">
        <v>317</v>
      </c>
      <c r="L56" s="557">
        <v>165</v>
      </c>
      <c r="M56" s="557"/>
      <c r="N56" s="557"/>
      <c r="O56" s="557"/>
      <c r="P56" s="557"/>
      <c r="Q56" s="557">
        <f t="shared" si="0"/>
        <v>3818</v>
      </c>
    </row>
    <row r="57" spans="1:17" ht="12">
      <c r="A57" s="555">
        <v>55</v>
      </c>
      <c r="B57" s="556" t="s">
        <v>537</v>
      </c>
      <c r="C57" s="557" t="s">
        <v>545</v>
      </c>
      <c r="D57" s="555" t="s">
        <v>248</v>
      </c>
      <c r="E57" s="557">
        <v>160</v>
      </c>
      <c r="F57" s="557">
        <v>130</v>
      </c>
      <c r="G57" s="557">
        <v>178</v>
      </c>
      <c r="H57" s="557">
        <v>152</v>
      </c>
      <c r="I57" s="557">
        <v>196</v>
      </c>
      <c r="J57" s="557">
        <v>242</v>
      </c>
      <c r="K57" s="557">
        <v>244</v>
      </c>
      <c r="L57" s="557">
        <v>260</v>
      </c>
      <c r="M57" s="557"/>
      <c r="N57" s="557"/>
      <c r="O57" s="557"/>
      <c r="P57" s="557"/>
      <c r="Q57" s="557">
        <f t="shared" si="0"/>
        <v>1562</v>
      </c>
    </row>
    <row r="58" spans="1:17" ht="12">
      <c r="A58" s="555">
        <v>56</v>
      </c>
      <c r="B58" s="556" t="s">
        <v>537</v>
      </c>
      <c r="C58" s="557" t="s">
        <v>546</v>
      </c>
      <c r="D58" s="555" t="s">
        <v>248</v>
      </c>
      <c r="E58" s="557">
        <v>43.76</v>
      </c>
      <c r="F58" s="557">
        <v>41.92</v>
      </c>
      <c r="G58" s="557">
        <v>57.12</v>
      </c>
      <c r="H58" s="557">
        <v>52.96</v>
      </c>
      <c r="I58" s="557">
        <v>58</v>
      </c>
      <c r="J58" s="557">
        <v>52</v>
      </c>
      <c r="K58" s="557">
        <v>49</v>
      </c>
      <c r="L58" s="557">
        <v>32</v>
      </c>
      <c r="M58" s="557"/>
      <c r="N58" s="557"/>
      <c r="O58" s="557"/>
      <c r="P58" s="557"/>
      <c r="Q58" s="557">
        <f t="shared" si="0"/>
        <v>386.76</v>
      </c>
    </row>
    <row r="59" spans="1:17" ht="12">
      <c r="A59" s="555">
        <v>57</v>
      </c>
      <c r="B59" s="556" t="s">
        <v>537</v>
      </c>
      <c r="C59" s="557" t="s">
        <v>547</v>
      </c>
      <c r="D59" s="555" t="s">
        <v>248</v>
      </c>
      <c r="E59" s="557">
        <v>52.8</v>
      </c>
      <c r="F59" s="557">
        <v>43.36</v>
      </c>
      <c r="G59" s="557">
        <v>48.64</v>
      </c>
      <c r="H59" s="557">
        <v>46.64</v>
      </c>
      <c r="I59" s="557">
        <v>37.36</v>
      </c>
      <c r="J59" s="557">
        <v>10.56</v>
      </c>
      <c r="K59" s="557">
        <v>0</v>
      </c>
      <c r="L59" s="557">
        <v>0</v>
      </c>
      <c r="M59" s="557"/>
      <c r="N59" s="557"/>
      <c r="O59" s="557"/>
      <c r="P59" s="557"/>
      <c r="Q59" s="557">
        <f t="shared" si="0"/>
        <v>239.36</v>
      </c>
    </row>
    <row r="60" spans="1:17" ht="12">
      <c r="A60" s="555">
        <v>58</v>
      </c>
      <c r="B60" s="556" t="s">
        <v>537</v>
      </c>
      <c r="C60" s="557" t="s">
        <v>548</v>
      </c>
      <c r="D60" s="555" t="s">
        <v>248</v>
      </c>
      <c r="E60" s="557">
        <v>230</v>
      </c>
      <c r="F60" s="557">
        <v>213</v>
      </c>
      <c r="G60" s="557">
        <v>294</v>
      </c>
      <c r="H60" s="557">
        <v>186</v>
      </c>
      <c r="I60" s="557">
        <v>202</v>
      </c>
      <c r="J60" s="557">
        <v>120</v>
      </c>
      <c r="K60" s="557">
        <v>30</v>
      </c>
      <c r="L60" s="557">
        <v>14</v>
      </c>
      <c r="M60" s="557"/>
      <c r="N60" s="557"/>
      <c r="O60" s="557"/>
      <c r="P60" s="557"/>
      <c r="Q60" s="557">
        <f aca="true" t="shared" si="1" ref="Q60:Q106">SUM(E60:P60)</f>
        <v>1289</v>
      </c>
    </row>
    <row r="61" spans="1:17" ht="12">
      <c r="A61" s="555">
        <v>59</v>
      </c>
      <c r="B61" s="556" t="s">
        <v>537</v>
      </c>
      <c r="C61" s="557" t="s">
        <v>549</v>
      </c>
      <c r="D61" s="555" t="s">
        <v>248</v>
      </c>
      <c r="E61" s="557">
        <v>90.96</v>
      </c>
      <c r="F61" s="557">
        <v>112.68</v>
      </c>
      <c r="G61" s="557">
        <v>123.84</v>
      </c>
      <c r="H61" s="557">
        <v>111.6</v>
      </c>
      <c r="I61" s="557">
        <v>110.88</v>
      </c>
      <c r="J61" s="557">
        <v>73.2</v>
      </c>
      <c r="K61" s="557">
        <v>35</v>
      </c>
      <c r="L61" s="557">
        <v>2</v>
      </c>
      <c r="M61" s="557"/>
      <c r="N61" s="557"/>
      <c r="O61" s="557"/>
      <c r="P61" s="557"/>
      <c r="Q61" s="557">
        <f t="shared" si="1"/>
        <v>660.1600000000001</v>
      </c>
    </row>
    <row r="62" spans="1:17" ht="12">
      <c r="A62" s="555">
        <v>60</v>
      </c>
      <c r="B62" s="556" t="s">
        <v>537</v>
      </c>
      <c r="C62" s="557" t="s">
        <v>550</v>
      </c>
      <c r="D62" s="555" t="s">
        <v>248</v>
      </c>
      <c r="E62" s="557">
        <v>165</v>
      </c>
      <c r="F62" s="557">
        <v>183</v>
      </c>
      <c r="G62" s="557">
        <v>220</v>
      </c>
      <c r="H62" s="557">
        <v>201</v>
      </c>
      <c r="I62" s="557">
        <v>222</v>
      </c>
      <c r="J62" s="557">
        <v>176</v>
      </c>
      <c r="K62" s="557">
        <v>96</v>
      </c>
      <c r="L62" s="557">
        <v>54</v>
      </c>
      <c r="M62" s="557"/>
      <c r="N62" s="557"/>
      <c r="O62" s="557"/>
      <c r="P62" s="557"/>
      <c r="Q62" s="557">
        <f t="shared" si="1"/>
        <v>1317</v>
      </c>
    </row>
    <row r="63" spans="1:17" ht="12">
      <c r="A63" s="555">
        <v>61</v>
      </c>
      <c r="B63" s="556" t="s">
        <v>537</v>
      </c>
      <c r="C63" s="557" t="s">
        <v>551</v>
      </c>
      <c r="D63" s="555" t="s">
        <v>248</v>
      </c>
      <c r="E63" s="557">
        <v>669</v>
      </c>
      <c r="F63" s="557">
        <v>636</v>
      </c>
      <c r="G63" s="557">
        <v>789</v>
      </c>
      <c r="H63" s="557">
        <v>693</v>
      </c>
      <c r="I63" s="557">
        <v>756</v>
      </c>
      <c r="J63" s="557">
        <v>522</v>
      </c>
      <c r="K63" s="557">
        <v>234</v>
      </c>
      <c r="L63" s="557">
        <v>39</v>
      </c>
      <c r="M63" s="557"/>
      <c r="N63" s="557"/>
      <c r="O63" s="557"/>
      <c r="P63" s="557"/>
      <c r="Q63" s="557">
        <f t="shared" si="1"/>
        <v>4338</v>
      </c>
    </row>
    <row r="64" spans="1:17" ht="12">
      <c r="A64" s="555">
        <v>62</v>
      </c>
      <c r="B64" s="556" t="s">
        <v>537</v>
      </c>
      <c r="C64" s="557" t="s">
        <v>552</v>
      </c>
      <c r="D64" s="555" t="s">
        <v>248</v>
      </c>
      <c r="E64" s="557">
        <v>124</v>
      </c>
      <c r="F64" s="557">
        <v>127</v>
      </c>
      <c r="G64" s="557">
        <v>142</v>
      </c>
      <c r="H64" s="557">
        <v>144</v>
      </c>
      <c r="I64" s="557">
        <v>149</v>
      </c>
      <c r="J64" s="557">
        <v>124</v>
      </c>
      <c r="K64" s="557">
        <v>71</v>
      </c>
      <c r="L64" s="557">
        <v>7</v>
      </c>
      <c r="M64" s="557"/>
      <c r="N64" s="557"/>
      <c r="O64" s="557"/>
      <c r="P64" s="557"/>
      <c r="Q64" s="557">
        <f t="shared" si="1"/>
        <v>888</v>
      </c>
    </row>
    <row r="65" spans="1:17" ht="12">
      <c r="A65" s="555">
        <v>63</v>
      </c>
      <c r="B65" s="556" t="s">
        <v>537</v>
      </c>
      <c r="C65" s="557" t="s">
        <v>553</v>
      </c>
      <c r="D65" s="555" t="s">
        <v>250</v>
      </c>
      <c r="E65" s="557">
        <v>81.6</v>
      </c>
      <c r="F65" s="557">
        <v>77.04</v>
      </c>
      <c r="G65" s="557">
        <v>75.6</v>
      </c>
      <c r="H65" s="557">
        <v>73.2</v>
      </c>
      <c r="I65" s="557">
        <v>78.36</v>
      </c>
      <c r="J65" s="557">
        <v>65.28</v>
      </c>
      <c r="K65" s="557">
        <v>46</v>
      </c>
      <c r="L65" s="557">
        <v>4</v>
      </c>
      <c r="M65" s="557"/>
      <c r="N65" s="557"/>
      <c r="O65" s="557"/>
      <c r="P65" s="557"/>
      <c r="Q65" s="557">
        <f t="shared" si="1"/>
        <v>501.08000000000004</v>
      </c>
    </row>
    <row r="66" spans="1:17" ht="12">
      <c r="A66" s="555">
        <v>64</v>
      </c>
      <c r="B66" s="556" t="s">
        <v>537</v>
      </c>
      <c r="C66" s="557" t="s">
        <v>554</v>
      </c>
      <c r="D66" s="555" t="s">
        <v>248</v>
      </c>
      <c r="E66" s="557">
        <v>257</v>
      </c>
      <c r="F66" s="557">
        <v>233</v>
      </c>
      <c r="G66" s="557">
        <v>270</v>
      </c>
      <c r="H66" s="557">
        <v>191</v>
      </c>
      <c r="I66" s="557">
        <v>224</v>
      </c>
      <c r="J66" s="557">
        <v>104</v>
      </c>
      <c r="K66" s="557">
        <v>42</v>
      </c>
      <c r="L66" s="557">
        <v>6</v>
      </c>
      <c r="M66" s="557"/>
      <c r="N66" s="557"/>
      <c r="O66" s="557"/>
      <c r="P66" s="557"/>
      <c r="Q66" s="557">
        <f t="shared" si="1"/>
        <v>1327</v>
      </c>
    </row>
    <row r="67" spans="1:17" ht="12">
      <c r="A67" s="555">
        <v>65</v>
      </c>
      <c r="B67" s="556" t="s">
        <v>537</v>
      </c>
      <c r="C67" s="557" t="s">
        <v>555</v>
      </c>
      <c r="D67" s="555" t="s">
        <v>250</v>
      </c>
      <c r="E67" s="557">
        <v>93.72</v>
      </c>
      <c r="F67" s="557">
        <v>105</v>
      </c>
      <c r="G67" s="557">
        <v>143.4</v>
      </c>
      <c r="H67" s="557">
        <v>147</v>
      </c>
      <c r="I67" s="557">
        <v>109.92</v>
      </c>
      <c r="J67" s="557">
        <v>74.28</v>
      </c>
      <c r="K67" s="557">
        <v>51</v>
      </c>
      <c r="L67" s="557">
        <v>4</v>
      </c>
      <c r="M67" s="557"/>
      <c r="N67" s="557"/>
      <c r="O67" s="557"/>
      <c r="P67" s="557"/>
      <c r="Q67" s="557">
        <f t="shared" si="1"/>
        <v>728.3199999999999</v>
      </c>
    </row>
    <row r="68" spans="1:17" ht="12">
      <c r="A68" s="555">
        <v>66</v>
      </c>
      <c r="B68" s="556" t="s">
        <v>537</v>
      </c>
      <c r="C68" s="557" t="s">
        <v>556</v>
      </c>
      <c r="D68" s="555" t="s">
        <v>252</v>
      </c>
      <c r="E68" s="557">
        <v>62.88</v>
      </c>
      <c r="F68" s="557">
        <v>76.08</v>
      </c>
      <c r="G68" s="557">
        <v>120</v>
      </c>
      <c r="H68" s="557">
        <v>120</v>
      </c>
      <c r="I68" s="557">
        <v>90</v>
      </c>
      <c r="J68" s="557">
        <v>50.4</v>
      </c>
      <c r="K68" s="557">
        <v>28</v>
      </c>
      <c r="L68" s="557">
        <v>16</v>
      </c>
      <c r="M68" s="557"/>
      <c r="N68" s="557"/>
      <c r="O68" s="557"/>
      <c r="P68" s="557"/>
      <c r="Q68" s="557">
        <f t="shared" si="1"/>
        <v>563.36</v>
      </c>
    </row>
    <row r="69" spans="1:17" ht="12">
      <c r="A69" s="555">
        <v>67</v>
      </c>
      <c r="B69" s="556" t="s">
        <v>537</v>
      </c>
      <c r="C69" s="557" t="s">
        <v>557</v>
      </c>
      <c r="D69" s="555" t="s">
        <v>248</v>
      </c>
      <c r="E69" s="557">
        <v>358</v>
      </c>
      <c r="F69" s="557">
        <v>376</v>
      </c>
      <c r="G69" s="557">
        <v>436</v>
      </c>
      <c r="H69" s="557">
        <v>494</v>
      </c>
      <c r="I69" s="557">
        <v>510</v>
      </c>
      <c r="J69" s="557">
        <v>316</v>
      </c>
      <c r="K69" s="557">
        <v>88</v>
      </c>
      <c r="L69" s="557">
        <v>66</v>
      </c>
      <c r="M69" s="557"/>
      <c r="N69" s="557"/>
      <c r="O69" s="557"/>
      <c r="P69" s="557"/>
      <c r="Q69" s="557">
        <f t="shared" si="1"/>
        <v>2644</v>
      </c>
    </row>
    <row r="70" spans="1:17" ht="12">
      <c r="A70" s="555">
        <v>68</v>
      </c>
      <c r="B70" s="556" t="s">
        <v>537</v>
      </c>
      <c r="C70" s="557" t="s">
        <v>558</v>
      </c>
      <c r="D70" s="555" t="s">
        <v>250</v>
      </c>
      <c r="E70" s="557">
        <v>100.2</v>
      </c>
      <c r="F70" s="557">
        <v>114.72</v>
      </c>
      <c r="G70" s="557">
        <v>18.36</v>
      </c>
      <c r="H70" s="557">
        <v>104.52</v>
      </c>
      <c r="I70" s="557">
        <v>106.68</v>
      </c>
      <c r="J70" s="557">
        <v>78.6</v>
      </c>
      <c r="K70" s="557">
        <v>0</v>
      </c>
      <c r="L70" s="557">
        <v>10</v>
      </c>
      <c r="M70" s="557"/>
      <c r="N70" s="557"/>
      <c r="O70" s="557"/>
      <c r="P70" s="557"/>
      <c r="Q70" s="557">
        <f t="shared" si="1"/>
        <v>533.08</v>
      </c>
    </row>
    <row r="71" spans="1:17" ht="12">
      <c r="A71" s="555">
        <v>69</v>
      </c>
      <c r="B71" s="556" t="s">
        <v>537</v>
      </c>
      <c r="C71" s="557" t="s">
        <v>559</v>
      </c>
      <c r="D71" s="555" t="s">
        <v>248</v>
      </c>
      <c r="E71" s="557">
        <v>270</v>
      </c>
      <c r="F71" s="557">
        <v>363</v>
      </c>
      <c r="G71" s="557">
        <v>516</v>
      </c>
      <c r="H71" s="557">
        <v>384</v>
      </c>
      <c r="I71" s="557">
        <v>387</v>
      </c>
      <c r="J71" s="557">
        <v>156</v>
      </c>
      <c r="K71" s="557">
        <v>48</v>
      </c>
      <c r="L71" s="557">
        <v>0</v>
      </c>
      <c r="M71" s="557"/>
      <c r="N71" s="557"/>
      <c r="O71" s="557"/>
      <c r="P71" s="557"/>
      <c r="Q71" s="557">
        <f t="shared" si="1"/>
        <v>2124</v>
      </c>
    </row>
    <row r="72" spans="1:17" ht="12">
      <c r="A72" s="555">
        <v>70</v>
      </c>
      <c r="B72" s="556" t="s">
        <v>560</v>
      </c>
      <c r="C72" s="557" t="s">
        <v>561</v>
      </c>
      <c r="D72" s="555" t="s">
        <v>248</v>
      </c>
      <c r="E72" s="557">
        <v>0</v>
      </c>
      <c r="F72" s="557">
        <v>0</v>
      </c>
      <c r="G72" s="557">
        <v>18.9</v>
      </c>
      <c r="H72" s="557">
        <v>10.700000000000045</v>
      </c>
      <c r="I72" s="557">
        <v>0</v>
      </c>
      <c r="J72" s="557">
        <v>8.799999999999955</v>
      </c>
      <c r="K72" s="557">
        <v>0</v>
      </c>
      <c r="L72" s="557">
        <v>0</v>
      </c>
      <c r="M72" s="557"/>
      <c r="N72" s="557"/>
      <c r="O72" s="557"/>
      <c r="P72" s="557"/>
      <c r="Q72" s="557">
        <f t="shared" si="1"/>
        <v>38.4</v>
      </c>
    </row>
    <row r="73" spans="1:17" ht="12">
      <c r="A73" s="555">
        <v>71</v>
      </c>
      <c r="B73" s="556" t="s">
        <v>562</v>
      </c>
      <c r="C73" s="557" t="s">
        <v>563</v>
      </c>
      <c r="D73" s="555" t="s">
        <v>250</v>
      </c>
      <c r="E73" s="557">
        <v>45.99</v>
      </c>
      <c r="F73" s="557">
        <v>45.69</v>
      </c>
      <c r="G73" s="557">
        <v>49.41</v>
      </c>
      <c r="H73" s="557">
        <v>45.81</v>
      </c>
      <c r="I73" s="557">
        <v>50.149800000000006</v>
      </c>
      <c r="J73" s="557">
        <v>37.006800000000005</v>
      </c>
      <c r="K73" s="557">
        <v>19</v>
      </c>
      <c r="L73" s="557">
        <v>7</v>
      </c>
      <c r="M73" s="557"/>
      <c r="N73" s="557"/>
      <c r="O73" s="557"/>
      <c r="P73" s="557"/>
      <c r="Q73" s="557">
        <f t="shared" si="1"/>
        <v>300.0566</v>
      </c>
    </row>
    <row r="74" spans="1:17" ht="12">
      <c r="A74" s="555">
        <v>72</v>
      </c>
      <c r="B74" s="556" t="s">
        <v>564</v>
      </c>
      <c r="C74" s="557" t="s">
        <v>565</v>
      </c>
      <c r="D74" s="555" t="s">
        <v>250</v>
      </c>
      <c r="E74" s="557">
        <v>275.03040000000004</v>
      </c>
      <c r="F74" s="557">
        <v>364.08719999999994</v>
      </c>
      <c r="G74" s="557">
        <v>222.048</v>
      </c>
      <c r="H74" s="557">
        <v>397.62239999999986</v>
      </c>
      <c r="I74" s="557">
        <v>361.26720000000057</v>
      </c>
      <c r="J74" s="557">
        <v>66.0696</v>
      </c>
      <c r="K74" s="557">
        <v>0</v>
      </c>
      <c r="L74" s="557">
        <v>0</v>
      </c>
      <c r="M74" s="557"/>
      <c r="N74" s="557"/>
      <c r="O74" s="557"/>
      <c r="P74" s="557"/>
      <c r="Q74" s="557">
        <f t="shared" si="1"/>
        <v>1686.1248000000007</v>
      </c>
    </row>
    <row r="75" spans="1:17" ht="12">
      <c r="A75" s="555">
        <v>73</v>
      </c>
      <c r="B75" s="556" t="s">
        <v>566</v>
      </c>
      <c r="C75" s="557" t="s">
        <v>567</v>
      </c>
      <c r="D75" s="555" t="s">
        <v>248</v>
      </c>
      <c r="E75" s="557">
        <v>67.6239999999998</v>
      </c>
      <c r="F75" s="557">
        <v>69.74400000000023</v>
      </c>
      <c r="G75" s="557">
        <v>109.668</v>
      </c>
      <c r="H75" s="557">
        <v>77.25599999999977</v>
      </c>
      <c r="I75" s="557">
        <v>102.43199999999997</v>
      </c>
      <c r="J75" s="557">
        <v>48.3239999999998</v>
      </c>
      <c r="K75" s="557">
        <v>19</v>
      </c>
      <c r="L75" s="557">
        <v>14</v>
      </c>
      <c r="M75" s="557"/>
      <c r="N75" s="557"/>
      <c r="O75" s="557"/>
      <c r="P75" s="557"/>
      <c r="Q75" s="557">
        <f t="shared" si="1"/>
        <v>508.04799999999955</v>
      </c>
    </row>
    <row r="76" spans="1:17" ht="12">
      <c r="A76" s="555">
        <v>74</v>
      </c>
      <c r="B76" s="556" t="s">
        <v>568</v>
      </c>
      <c r="C76" s="557" t="s">
        <v>569</v>
      </c>
      <c r="D76" s="555" t="s">
        <v>248</v>
      </c>
      <c r="E76" s="557">
        <v>88.40999999999994</v>
      </c>
      <c r="F76" s="557">
        <v>77.92199999999994</v>
      </c>
      <c r="G76" s="557">
        <v>84.408</v>
      </c>
      <c r="H76" s="557">
        <v>45.17399999999998</v>
      </c>
      <c r="I76" s="557">
        <v>53.57399999999998</v>
      </c>
      <c r="J76" s="557">
        <v>14.502000000000043</v>
      </c>
      <c r="K76" s="557">
        <v>0</v>
      </c>
      <c r="L76" s="557">
        <v>0</v>
      </c>
      <c r="M76" s="557"/>
      <c r="N76" s="557"/>
      <c r="O76" s="557"/>
      <c r="P76" s="557"/>
      <c r="Q76" s="557">
        <f t="shared" si="1"/>
        <v>363.9899999999999</v>
      </c>
    </row>
    <row r="77" spans="1:17" ht="12">
      <c r="A77" s="555">
        <v>75</v>
      </c>
      <c r="B77" s="556" t="s">
        <v>570</v>
      </c>
      <c r="C77" s="557" t="s">
        <v>571</v>
      </c>
      <c r="D77" s="555" t="s">
        <v>248</v>
      </c>
      <c r="E77" s="557">
        <v>226</v>
      </c>
      <c r="F77" s="557">
        <v>229</v>
      </c>
      <c r="G77" s="557">
        <v>285</v>
      </c>
      <c r="H77" s="557">
        <v>220</v>
      </c>
      <c r="I77" s="557">
        <v>298</v>
      </c>
      <c r="J77" s="557">
        <v>237</v>
      </c>
      <c r="K77" s="557">
        <v>93</v>
      </c>
      <c r="L77" s="557">
        <v>0</v>
      </c>
      <c r="M77" s="557"/>
      <c r="N77" s="557"/>
      <c r="O77" s="557"/>
      <c r="P77" s="557"/>
      <c r="Q77" s="557">
        <f t="shared" si="1"/>
        <v>1588</v>
      </c>
    </row>
    <row r="78" spans="1:17" ht="12">
      <c r="A78" s="555">
        <v>76</v>
      </c>
      <c r="B78" s="556" t="s">
        <v>572</v>
      </c>
      <c r="C78" s="557" t="s">
        <v>536</v>
      </c>
      <c r="D78" s="555" t="s">
        <v>248</v>
      </c>
      <c r="E78" s="557">
        <v>571.968</v>
      </c>
      <c r="F78" s="557">
        <v>502.476</v>
      </c>
      <c r="G78" s="557">
        <v>697.55</v>
      </c>
      <c r="H78" s="557">
        <v>398.24</v>
      </c>
      <c r="I78" s="557">
        <v>489.2</v>
      </c>
      <c r="J78" s="557">
        <v>245.216</v>
      </c>
      <c r="K78" s="557">
        <v>85</v>
      </c>
      <c r="L78" s="557">
        <v>60</v>
      </c>
      <c r="M78" s="557"/>
      <c r="N78" s="557"/>
      <c r="O78" s="557"/>
      <c r="P78" s="557"/>
      <c r="Q78" s="557">
        <f t="shared" si="1"/>
        <v>3049.6499999999996</v>
      </c>
    </row>
    <row r="79" spans="1:17" ht="12">
      <c r="A79" s="555">
        <v>77</v>
      </c>
      <c r="B79" s="556" t="s">
        <v>573</v>
      </c>
      <c r="C79" s="557" t="s">
        <v>574</v>
      </c>
      <c r="D79" s="555" t="s">
        <v>248</v>
      </c>
      <c r="E79" s="557">
        <v>210</v>
      </c>
      <c r="F79" s="557">
        <v>264</v>
      </c>
      <c r="G79" s="557">
        <v>267</v>
      </c>
      <c r="H79" s="557">
        <v>255</v>
      </c>
      <c r="I79" s="557">
        <v>270</v>
      </c>
      <c r="J79" s="557">
        <v>135</v>
      </c>
      <c r="K79" s="557">
        <v>51</v>
      </c>
      <c r="L79" s="557">
        <v>36</v>
      </c>
      <c r="M79" s="557"/>
      <c r="N79" s="557"/>
      <c r="O79" s="557"/>
      <c r="P79" s="557"/>
      <c r="Q79" s="557">
        <f t="shared" si="1"/>
        <v>1488</v>
      </c>
    </row>
    <row r="80" spans="1:17" ht="12">
      <c r="A80" s="555">
        <v>78</v>
      </c>
      <c r="B80" s="556" t="s">
        <v>575</v>
      </c>
      <c r="C80" s="557" t="s">
        <v>576</v>
      </c>
      <c r="D80" s="555" t="s">
        <v>248</v>
      </c>
      <c r="E80" s="557">
        <v>136.288</v>
      </c>
      <c r="F80" s="557">
        <v>118.952</v>
      </c>
      <c r="G80" s="557">
        <v>140.678</v>
      </c>
      <c r="H80" s="557">
        <v>102.31200000000013</v>
      </c>
      <c r="I80" s="557">
        <v>158.616</v>
      </c>
      <c r="J80" s="557">
        <v>98.41400000000021</v>
      </c>
      <c r="K80" s="557">
        <v>0</v>
      </c>
      <c r="L80" s="557">
        <v>0</v>
      </c>
      <c r="M80" s="557"/>
      <c r="N80" s="557"/>
      <c r="O80" s="557"/>
      <c r="P80" s="557"/>
      <c r="Q80" s="557">
        <f t="shared" si="1"/>
        <v>755.2600000000003</v>
      </c>
    </row>
    <row r="81" spans="1:17" ht="12">
      <c r="A81" s="555">
        <v>79</v>
      </c>
      <c r="B81" s="556" t="s">
        <v>577</v>
      </c>
      <c r="C81" s="557" t="s">
        <v>578</v>
      </c>
      <c r="D81" s="555" t="s">
        <v>248</v>
      </c>
      <c r="E81" s="557">
        <v>639.291</v>
      </c>
      <c r="F81" s="557">
        <v>886.392</v>
      </c>
      <c r="G81" s="557">
        <v>689.985</v>
      </c>
      <c r="H81" s="557">
        <v>270.732</v>
      </c>
      <c r="I81" s="557">
        <v>612.498</v>
      </c>
      <c r="J81" s="557">
        <v>126.201</v>
      </c>
      <c r="K81" s="557">
        <v>0</v>
      </c>
      <c r="L81" s="557">
        <v>0</v>
      </c>
      <c r="M81" s="557"/>
      <c r="N81" s="557"/>
      <c r="O81" s="557"/>
      <c r="P81" s="557"/>
      <c r="Q81" s="557">
        <f t="shared" si="1"/>
        <v>3225.099</v>
      </c>
    </row>
    <row r="82" spans="1:17" ht="12">
      <c r="A82" s="555">
        <v>80</v>
      </c>
      <c r="B82" s="556" t="s">
        <v>579</v>
      </c>
      <c r="C82" s="557" t="s">
        <v>580</v>
      </c>
      <c r="D82" s="555" t="s">
        <v>250</v>
      </c>
      <c r="E82" s="557">
        <v>426.756</v>
      </c>
      <c r="F82" s="557">
        <v>618.530399999999</v>
      </c>
      <c r="G82" s="557">
        <v>598.805</v>
      </c>
      <c r="H82" s="557">
        <v>370.3967999999987</v>
      </c>
      <c r="I82" s="557">
        <v>480.93600000000083</v>
      </c>
      <c r="J82" s="557">
        <v>212.34479999999968</v>
      </c>
      <c r="K82" s="557">
        <v>14</v>
      </c>
      <c r="L82" s="557">
        <v>0</v>
      </c>
      <c r="M82" s="557"/>
      <c r="N82" s="557"/>
      <c r="O82" s="557"/>
      <c r="P82" s="557"/>
      <c r="Q82" s="557">
        <f t="shared" si="1"/>
        <v>2721.7689999999984</v>
      </c>
    </row>
    <row r="83" spans="1:17" ht="12">
      <c r="A83" s="555">
        <v>81</v>
      </c>
      <c r="B83" s="556" t="s">
        <v>581</v>
      </c>
      <c r="C83" s="557" t="s">
        <v>582</v>
      </c>
      <c r="D83" s="555" t="s">
        <v>250</v>
      </c>
      <c r="E83" s="557">
        <v>0</v>
      </c>
      <c r="F83" s="557">
        <v>0</v>
      </c>
      <c r="G83" s="557">
        <v>0</v>
      </c>
      <c r="H83" s="557">
        <v>72</v>
      </c>
      <c r="I83" s="557">
        <v>76.8</v>
      </c>
      <c r="J83" s="557">
        <v>72.9</v>
      </c>
      <c r="K83" s="557">
        <v>0</v>
      </c>
      <c r="L83" s="557">
        <v>0</v>
      </c>
      <c r="M83" s="557"/>
      <c r="N83" s="557"/>
      <c r="O83" s="557"/>
      <c r="P83" s="557"/>
      <c r="Q83" s="557">
        <f t="shared" si="1"/>
        <v>221.70000000000002</v>
      </c>
    </row>
    <row r="84" spans="1:17" ht="12">
      <c r="A84" s="555">
        <v>82</v>
      </c>
      <c r="B84" s="556" t="s">
        <v>583</v>
      </c>
      <c r="C84" s="557" t="s">
        <v>584</v>
      </c>
      <c r="D84" s="555" t="s">
        <v>250</v>
      </c>
      <c r="E84" s="557">
        <v>49.0032</v>
      </c>
      <c r="F84" s="557">
        <v>71.6148</v>
      </c>
      <c r="G84" s="557">
        <v>97.794</v>
      </c>
      <c r="H84" s="557">
        <v>89.298</v>
      </c>
      <c r="I84" s="557">
        <v>66.348</v>
      </c>
      <c r="J84" s="557">
        <v>44.2512</v>
      </c>
      <c r="K84" s="557">
        <v>32</v>
      </c>
      <c r="L84" s="557">
        <v>19</v>
      </c>
      <c r="M84" s="557"/>
      <c r="N84" s="557"/>
      <c r="O84" s="557"/>
      <c r="P84" s="557"/>
      <c r="Q84" s="557">
        <f t="shared" si="1"/>
        <v>469.3092</v>
      </c>
    </row>
    <row r="85" spans="1:17" ht="12">
      <c r="A85" s="555">
        <v>83</v>
      </c>
      <c r="B85" s="556" t="s">
        <v>585</v>
      </c>
      <c r="C85" s="557" t="s">
        <v>586</v>
      </c>
      <c r="D85" s="555" t="s">
        <v>248</v>
      </c>
      <c r="E85" s="557">
        <v>224.8889999999999</v>
      </c>
      <c r="F85" s="557">
        <v>278.36550000000017</v>
      </c>
      <c r="G85" s="557">
        <v>298.719</v>
      </c>
      <c r="H85" s="557">
        <v>219.6794999999998</v>
      </c>
      <c r="I85" s="557">
        <v>271.86000000000035</v>
      </c>
      <c r="J85" s="557">
        <v>82.09349999999972</v>
      </c>
      <c r="K85" s="557">
        <v>2</v>
      </c>
      <c r="L85" s="557">
        <v>0</v>
      </c>
      <c r="M85" s="557"/>
      <c r="N85" s="557"/>
      <c r="O85" s="557"/>
      <c r="P85" s="557"/>
      <c r="Q85" s="557">
        <f t="shared" si="1"/>
        <v>1377.6064999999999</v>
      </c>
    </row>
    <row r="86" spans="1:17" ht="12">
      <c r="A86" s="555">
        <v>84</v>
      </c>
      <c r="B86" s="556" t="s">
        <v>587</v>
      </c>
      <c r="C86" s="557" t="s">
        <v>588</v>
      </c>
      <c r="D86" s="555" t="s">
        <v>248</v>
      </c>
      <c r="E86" s="557">
        <v>74.463</v>
      </c>
      <c r="F86" s="557">
        <v>84.111</v>
      </c>
      <c r="G86" s="557">
        <v>113.331</v>
      </c>
      <c r="H86" s="557">
        <v>106.953</v>
      </c>
      <c r="I86" s="557">
        <v>118.373</v>
      </c>
      <c r="J86" s="557">
        <v>105.994</v>
      </c>
      <c r="K86" s="557">
        <v>79</v>
      </c>
      <c r="L86" s="557">
        <v>63</v>
      </c>
      <c r="M86" s="557"/>
      <c r="N86" s="557"/>
      <c r="O86" s="557"/>
      <c r="P86" s="557"/>
      <c r="Q86" s="557">
        <f t="shared" si="1"/>
        <v>745.225</v>
      </c>
    </row>
    <row r="87" spans="1:17" ht="12">
      <c r="A87" s="555">
        <v>85</v>
      </c>
      <c r="B87" s="556" t="s">
        <v>589</v>
      </c>
      <c r="C87" s="557" t="s">
        <v>590</v>
      </c>
      <c r="D87" s="555" t="s">
        <v>248</v>
      </c>
      <c r="E87" s="557">
        <v>1343.936</v>
      </c>
      <c r="F87" s="557">
        <v>1313.344</v>
      </c>
      <c r="G87" s="557">
        <v>2229.208</v>
      </c>
      <c r="H87" s="557">
        <v>1370.648</v>
      </c>
      <c r="I87" s="557">
        <v>1584.688</v>
      </c>
      <c r="J87" s="557">
        <v>686.576</v>
      </c>
      <c r="K87" s="557">
        <v>82</v>
      </c>
      <c r="L87" s="557">
        <v>20</v>
      </c>
      <c r="M87" s="557"/>
      <c r="N87" s="557"/>
      <c r="O87" s="557"/>
      <c r="P87" s="557"/>
      <c r="Q87" s="557">
        <f t="shared" si="1"/>
        <v>8630.4</v>
      </c>
    </row>
    <row r="88" spans="1:17" ht="12">
      <c r="A88" s="555">
        <v>86</v>
      </c>
      <c r="B88" s="556" t="s">
        <v>591</v>
      </c>
      <c r="C88" s="557" t="s">
        <v>592</v>
      </c>
      <c r="D88" s="555" t="s">
        <v>248</v>
      </c>
      <c r="E88" s="557">
        <v>163</v>
      </c>
      <c r="F88" s="557">
        <v>189</v>
      </c>
      <c r="G88" s="557">
        <v>225</v>
      </c>
      <c r="H88" s="557">
        <v>191</v>
      </c>
      <c r="I88" s="557">
        <v>224</v>
      </c>
      <c r="J88" s="557">
        <v>114</v>
      </c>
      <c r="K88" s="557">
        <v>0</v>
      </c>
      <c r="L88" s="557">
        <v>0</v>
      </c>
      <c r="M88" s="557"/>
      <c r="N88" s="557"/>
      <c r="O88" s="557"/>
      <c r="P88" s="557"/>
      <c r="Q88" s="557">
        <f t="shared" si="1"/>
        <v>1106</v>
      </c>
    </row>
    <row r="89" spans="1:17" ht="12">
      <c r="A89" s="555">
        <v>87</v>
      </c>
      <c r="B89" s="556" t="s">
        <v>593</v>
      </c>
      <c r="C89" s="557" t="s">
        <v>594</v>
      </c>
      <c r="D89" s="555" t="s">
        <v>248</v>
      </c>
      <c r="E89" s="557">
        <v>0</v>
      </c>
      <c r="F89" s="557">
        <v>0</v>
      </c>
      <c r="G89" s="557">
        <v>0</v>
      </c>
      <c r="H89" s="557">
        <v>87.99599999999964</v>
      </c>
      <c r="I89" s="557">
        <v>800.799</v>
      </c>
      <c r="J89" s="557">
        <v>170.36400000000003</v>
      </c>
      <c r="K89" s="557">
        <v>0</v>
      </c>
      <c r="L89" s="557">
        <v>0</v>
      </c>
      <c r="M89" s="557"/>
      <c r="N89" s="557"/>
      <c r="O89" s="557"/>
      <c r="P89" s="557"/>
      <c r="Q89" s="557">
        <f t="shared" si="1"/>
        <v>1059.1589999999997</v>
      </c>
    </row>
    <row r="90" spans="1:17" ht="12">
      <c r="A90" s="555">
        <v>88</v>
      </c>
      <c r="B90" s="556" t="s">
        <v>595</v>
      </c>
      <c r="C90" s="557" t="s">
        <v>596</v>
      </c>
      <c r="D90" s="555" t="s">
        <v>248</v>
      </c>
      <c r="E90" s="557">
        <v>1899.2879999999998</v>
      </c>
      <c r="F90" s="557">
        <v>1880.4432</v>
      </c>
      <c r="G90" s="557">
        <v>2112.494</v>
      </c>
      <c r="H90" s="557">
        <v>1855.3152000000016</v>
      </c>
      <c r="I90" s="557">
        <v>1972.7423999999971</v>
      </c>
      <c r="J90" s="557">
        <v>1103.7168000000036</v>
      </c>
      <c r="K90" s="557">
        <v>106</v>
      </c>
      <c r="L90" s="557">
        <v>44</v>
      </c>
      <c r="M90" s="557"/>
      <c r="N90" s="557"/>
      <c r="O90" s="557"/>
      <c r="P90" s="557"/>
      <c r="Q90" s="557">
        <f t="shared" si="1"/>
        <v>10973.999600000003</v>
      </c>
    </row>
    <row r="91" spans="1:17" ht="12">
      <c r="A91" s="555">
        <v>89</v>
      </c>
      <c r="B91" s="556" t="s">
        <v>595</v>
      </c>
      <c r="C91" s="557" t="s">
        <v>597</v>
      </c>
      <c r="D91" s="555" t="s">
        <v>248</v>
      </c>
      <c r="E91" s="557">
        <v>984.8280000000005</v>
      </c>
      <c r="F91" s="557">
        <v>1021.3439999999988</v>
      </c>
      <c r="G91" s="557">
        <v>1122.761</v>
      </c>
      <c r="H91" s="557">
        <v>525.5543999999994</v>
      </c>
      <c r="I91" s="557">
        <v>1550.9784</v>
      </c>
      <c r="J91" s="557">
        <v>604.5408000000018</v>
      </c>
      <c r="K91" s="557">
        <v>1</v>
      </c>
      <c r="L91" s="557">
        <v>10</v>
      </c>
      <c r="M91" s="557"/>
      <c r="N91" s="557"/>
      <c r="O91" s="557"/>
      <c r="P91" s="557"/>
      <c r="Q91" s="557">
        <f t="shared" si="1"/>
        <v>5821.0066</v>
      </c>
    </row>
    <row r="92" spans="1:17" ht="12">
      <c r="A92" s="555">
        <v>90</v>
      </c>
      <c r="B92" s="556" t="s">
        <v>598</v>
      </c>
      <c r="C92" s="557" t="s">
        <v>599</v>
      </c>
      <c r="D92" s="555" t="s">
        <v>250</v>
      </c>
      <c r="E92" s="557">
        <v>378.8400000000004</v>
      </c>
      <c r="F92" s="557">
        <v>375.36</v>
      </c>
      <c r="G92" s="557">
        <v>429.36</v>
      </c>
      <c r="H92" s="557">
        <v>373.8</v>
      </c>
      <c r="I92" s="557">
        <v>424.2</v>
      </c>
      <c r="J92" s="557">
        <v>335.4</v>
      </c>
      <c r="K92" s="557">
        <v>334</v>
      </c>
      <c r="L92" s="557">
        <v>55</v>
      </c>
      <c r="M92" s="557"/>
      <c r="N92" s="557"/>
      <c r="O92" s="557"/>
      <c r="P92" s="557"/>
      <c r="Q92" s="557">
        <f t="shared" si="1"/>
        <v>2705.9600000000005</v>
      </c>
    </row>
    <row r="93" spans="1:17" ht="12">
      <c r="A93" s="555">
        <v>91</v>
      </c>
      <c r="B93" s="556" t="s">
        <v>600</v>
      </c>
      <c r="C93" s="557" t="s">
        <v>601</v>
      </c>
      <c r="D93" s="555" t="s">
        <v>248</v>
      </c>
      <c r="E93" s="557">
        <v>1239.3499999999988</v>
      </c>
      <c r="F93" s="557">
        <v>1425.2750000000008</v>
      </c>
      <c r="G93" s="557">
        <v>1722.5</v>
      </c>
      <c r="H93" s="557">
        <v>952.5000000000006</v>
      </c>
      <c r="I93" s="557">
        <v>1246.5999999999992</v>
      </c>
      <c r="J93" s="557">
        <v>581.25</v>
      </c>
      <c r="K93" s="557">
        <v>307</v>
      </c>
      <c r="L93" s="557">
        <v>245</v>
      </c>
      <c r="M93" s="557"/>
      <c r="N93" s="557"/>
      <c r="O93" s="557"/>
      <c r="P93" s="557"/>
      <c r="Q93" s="557">
        <f t="shared" si="1"/>
        <v>7719.475</v>
      </c>
    </row>
    <row r="94" spans="1:17" ht="12">
      <c r="A94" s="555">
        <v>92</v>
      </c>
      <c r="B94" s="556" t="s">
        <v>602</v>
      </c>
      <c r="C94" s="557" t="s">
        <v>875</v>
      </c>
      <c r="D94" s="555" t="s">
        <v>248</v>
      </c>
      <c r="E94" s="557">
        <v>1407</v>
      </c>
      <c r="F94" s="557">
        <v>1212</v>
      </c>
      <c r="G94" s="557">
        <v>1491</v>
      </c>
      <c r="H94" s="557">
        <v>846</v>
      </c>
      <c r="I94" s="557">
        <v>1221</v>
      </c>
      <c r="J94" s="557">
        <v>774</v>
      </c>
      <c r="K94" s="557">
        <v>162</v>
      </c>
      <c r="L94" s="557">
        <v>48</v>
      </c>
      <c r="M94" s="557"/>
      <c r="N94" s="557"/>
      <c r="O94" s="557"/>
      <c r="P94" s="557"/>
      <c r="Q94" s="557">
        <f t="shared" si="1"/>
        <v>7161</v>
      </c>
    </row>
    <row r="95" spans="1:17" ht="12">
      <c r="A95" s="555">
        <v>93</v>
      </c>
      <c r="B95" s="556" t="s">
        <v>602</v>
      </c>
      <c r="C95" s="557" t="s">
        <v>876</v>
      </c>
      <c r="D95" s="555"/>
      <c r="E95" s="557"/>
      <c r="F95" s="557"/>
      <c r="G95" s="557"/>
      <c r="H95" s="557"/>
      <c r="I95" s="557"/>
      <c r="J95" s="557"/>
      <c r="K95" s="557">
        <v>153</v>
      </c>
      <c r="L95" s="557">
        <v>42</v>
      </c>
      <c r="M95" s="557"/>
      <c r="N95" s="557"/>
      <c r="O95" s="557"/>
      <c r="P95" s="557"/>
      <c r="Q95" s="557">
        <f t="shared" si="1"/>
        <v>195</v>
      </c>
    </row>
    <row r="96" spans="1:17" ht="12">
      <c r="A96" s="555">
        <v>94</v>
      </c>
      <c r="B96" s="556" t="s">
        <v>603</v>
      </c>
      <c r="C96" s="557" t="s">
        <v>604</v>
      </c>
      <c r="D96" s="555" t="s">
        <v>250</v>
      </c>
      <c r="E96" s="557">
        <v>657.8586000000003</v>
      </c>
      <c r="F96" s="557">
        <v>743.5070999999996</v>
      </c>
      <c r="G96" s="557">
        <v>719.063</v>
      </c>
      <c r="H96" s="557">
        <v>445.3406999999998</v>
      </c>
      <c r="I96" s="557">
        <v>619.6554000000003</v>
      </c>
      <c r="J96" s="557">
        <v>254.82239999999916</v>
      </c>
      <c r="K96" s="557">
        <v>18</v>
      </c>
      <c r="L96" s="557">
        <v>0</v>
      </c>
      <c r="M96" s="557"/>
      <c r="N96" s="557"/>
      <c r="O96" s="557"/>
      <c r="P96" s="557"/>
      <c r="Q96" s="557">
        <f t="shared" si="1"/>
        <v>3458.247199999999</v>
      </c>
    </row>
    <row r="97" spans="1:17" ht="12">
      <c r="A97" s="555">
        <v>95</v>
      </c>
      <c r="B97" s="556" t="s">
        <v>605</v>
      </c>
      <c r="C97" s="557" t="s">
        <v>606</v>
      </c>
      <c r="D97" s="555" t="s">
        <v>248</v>
      </c>
      <c r="E97" s="557">
        <v>360.384</v>
      </c>
      <c r="F97" s="557">
        <v>511.698</v>
      </c>
      <c r="G97" s="557">
        <v>433.227</v>
      </c>
      <c r="H97" s="557">
        <v>199.1489999999999</v>
      </c>
      <c r="I97" s="557">
        <v>366.5790000000001</v>
      </c>
      <c r="J97" s="557">
        <v>35.85299999999999</v>
      </c>
      <c r="K97" s="557">
        <v>1</v>
      </c>
      <c r="L97" s="557">
        <v>1</v>
      </c>
      <c r="M97" s="557"/>
      <c r="N97" s="557"/>
      <c r="O97" s="557"/>
      <c r="P97" s="557"/>
      <c r="Q97" s="557">
        <f t="shared" si="1"/>
        <v>1908.89</v>
      </c>
    </row>
    <row r="98" spans="1:17" ht="12">
      <c r="A98" s="555">
        <v>96</v>
      </c>
      <c r="B98" s="556" t="s">
        <v>607</v>
      </c>
      <c r="C98" s="557" t="s">
        <v>608</v>
      </c>
      <c r="D98" s="555" t="s">
        <v>248</v>
      </c>
      <c r="E98" s="557">
        <v>116.649</v>
      </c>
      <c r="F98" s="557">
        <v>148.29699999999997</v>
      </c>
      <c r="G98" s="557">
        <v>142.57</v>
      </c>
      <c r="H98" s="557">
        <v>0</v>
      </c>
      <c r="I98" s="557">
        <v>90.11399999999998</v>
      </c>
      <c r="J98" s="557">
        <v>0</v>
      </c>
      <c r="K98" s="557">
        <v>0</v>
      </c>
      <c r="L98" s="557">
        <v>0</v>
      </c>
      <c r="M98" s="557"/>
      <c r="N98" s="557"/>
      <c r="O98" s="557"/>
      <c r="P98" s="557"/>
      <c r="Q98" s="557">
        <f t="shared" si="1"/>
        <v>497.62999999999994</v>
      </c>
    </row>
    <row r="99" spans="1:17" ht="12">
      <c r="A99" s="555">
        <v>97</v>
      </c>
      <c r="B99" s="556" t="s">
        <v>609</v>
      </c>
      <c r="C99" s="557" t="s">
        <v>610</v>
      </c>
      <c r="D99" s="555" t="s">
        <v>248</v>
      </c>
      <c r="E99" s="557">
        <v>417.62</v>
      </c>
      <c r="F99" s="557">
        <v>572.164</v>
      </c>
      <c r="G99" s="557">
        <v>515.968</v>
      </c>
      <c r="H99" s="557">
        <v>277.592</v>
      </c>
      <c r="I99" s="557">
        <v>0</v>
      </c>
      <c r="J99" s="557">
        <v>0</v>
      </c>
      <c r="K99" s="557">
        <v>0</v>
      </c>
      <c r="L99" s="557">
        <v>0</v>
      </c>
      <c r="M99" s="557"/>
      <c r="N99" s="557"/>
      <c r="O99" s="557"/>
      <c r="P99" s="557"/>
      <c r="Q99" s="557">
        <f t="shared" si="1"/>
        <v>1783.344</v>
      </c>
    </row>
    <row r="100" spans="1:17" ht="12">
      <c r="A100" s="555">
        <v>98</v>
      </c>
      <c r="B100" s="556" t="s">
        <v>591</v>
      </c>
      <c r="C100" s="557" t="s">
        <v>611</v>
      </c>
      <c r="D100" s="555" t="s">
        <v>248</v>
      </c>
      <c r="E100" s="557">
        <v>328.7220000000001</v>
      </c>
      <c r="F100" s="557">
        <v>340.5999999999998</v>
      </c>
      <c r="G100" s="557">
        <v>406.41</v>
      </c>
      <c r="H100" s="557">
        <v>314.19999999999993</v>
      </c>
      <c r="I100" s="557">
        <v>378</v>
      </c>
      <c r="J100" s="557">
        <v>141.70799999999986</v>
      </c>
      <c r="K100" s="557">
        <v>16</v>
      </c>
      <c r="L100" s="557">
        <v>0</v>
      </c>
      <c r="M100" s="557"/>
      <c r="N100" s="557"/>
      <c r="O100" s="557"/>
      <c r="P100" s="557"/>
      <c r="Q100" s="557">
        <f t="shared" si="1"/>
        <v>1925.6399999999996</v>
      </c>
    </row>
    <row r="101" spans="1:20" ht="12">
      <c r="A101" s="555">
        <v>99</v>
      </c>
      <c r="B101" s="556" t="s">
        <v>591</v>
      </c>
      <c r="C101" s="557" t="s">
        <v>612</v>
      </c>
      <c r="D101" s="555" t="s">
        <v>248</v>
      </c>
      <c r="E101" s="557">
        <v>197.36</v>
      </c>
      <c r="F101" s="557">
        <v>166.20239999999998</v>
      </c>
      <c r="G101" s="557">
        <v>226.598</v>
      </c>
      <c r="H101" s="557">
        <v>195.68</v>
      </c>
      <c r="I101" s="557">
        <v>218.4</v>
      </c>
      <c r="J101" s="557">
        <v>71.72480000000004</v>
      </c>
      <c r="K101" s="557">
        <v>7</v>
      </c>
      <c r="L101" s="557">
        <v>0</v>
      </c>
      <c r="M101" s="557"/>
      <c r="N101" s="557"/>
      <c r="O101" s="557"/>
      <c r="P101" s="557"/>
      <c r="Q101" s="557">
        <f t="shared" si="1"/>
        <v>1082.9652</v>
      </c>
      <c r="S101" s="528"/>
      <c r="T101" s="119"/>
    </row>
    <row r="102" spans="1:19" ht="12">
      <c r="A102" s="555">
        <v>100</v>
      </c>
      <c r="B102" s="556" t="s">
        <v>613</v>
      </c>
      <c r="C102" s="557" t="s">
        <v>614</v>
      </c>
      <c r="D102" s="555" t="s">
        <v>251</v>
      </c>
      <c r="E102" s="557">
        <v>586.83</v>
      </c>
      <c r="F102" s="557">
        <v>1107.33</v>
      </c>
      <c r="G102" s="557">
        <v>654.9</v>
      </c>
      <c r="H102" s="557">
        <v>828.0900000000003</v>
      </c>
      <c r="I102" s="557">
        <v>1005.9899999999997</v>
      </c>
      <c r="J102" s="557">
        <v>223.44000000000023</v>
      </c>
      <c r="K102" s="557">
        <v>0</v>
      </c>
      <c r="L102" s="557">
        <v>88</v>
      </c>
      <c r="M102" s="557"/>
      <c r="N102" s="557"/>
      <c r="O102" s="557"/>
      <c r="P102" s="557"/>
      <c r="Q102" s="557">
        <f t="shared" si="1"/>
        <v>4494.58</v>
      </c>
      <c r="S102" s="542"/>
    </row>
    <row r="103" spans="1:19" ht="12">
      <c r="A103" s="555">
        <v>101</v>
      </c>
      <c r="B103" s="556" t="s">
        <v>615</v>
      </c>
      <c r="C103" s="557" t="s">
        <v>616</v>
      </c>
      <c r="D103" s="555" t="s">
        <v>250</v>
      </c>
      <c r="E103" s="557">
        <v>873.201</v>
      </c>
      <c r="F103" s="557">
        <v>930.102</v>
      </c>
      <c r="G103" s="557">
        <v>1009.269</v>
      </c>
      <c r="H103" s="557">
        <v>933.0209999999996</v>
      </c>
      <c r="I103" s="557">
        <v>935.07</v>
      </c>
      <c r="J103" s="557">
        <v>774.348</v>
      </c>
      <c r="K103" s="557">
        <v>699</v>
      </c>
      <c r="L103" s="557">
        <v>688</v>
      </c>
      <c r="M103" s="557"/>
      <c r="N103" s="557"/>
      <c r="O103" s="557"/>
      <c r="P103" s="557"/>
      <c r="Q103" s="557">
        <f t="shared" si="1"/>
        <v>6842.0109999999995</v>
      </c>
      <c r="S103" s="542"/>
    </row>
    <row r="104" spans="1:19" ht="12">
      <c r="A104" s="555">
        <v>102</v>
      </c>
      <c r="B104" s="556" t="s">
        <v>617</v>
      </c>
      <c r="C104" s="557" t="s">
        <v>618</v>
      </c>
      <c r="D104" s="555" t="s">
        <v>250</v>
      </c>
      <c r="E104" s="557">
        <v>546.252</v>
      </c>
      <c r="F104" s="557">
        <v>1213.74</v>
      </c>
      <c r="G104" s="557">
        <v>660.528</v>
      </c>
      <c r="H104" s="557">
        <v>356.17199999999997</v>
      </c>
      <c r="I104" s="557">
        <v>610.2840000000002</v>
      </c>
      <c r="J104" s="557">
        <v>362.1839999999996</v>
      </c>
      <c r="K104" s="557">
        <v>113</v>
      </c>
      <c r="L104" s="557">
        <v>0</v>
      </c>
      <c r="M104" s="557"/>
      <c r="N104" s="557"/>
      <c r="O104" s="557"/>
      <c r="P104" s="557"/>
      <c r="Q104" s="557">
        <f t="shared" si="1"/>
        <v>3862.16</v>
      </c>
      <c r="S104" s="542"/>
    </row>
    <row r="105" spans="1:19" ht="12">
      <c r="A105" s="555">
        <v>103</v>
      </c>
      <c r="B105" s="556" t="s">
        <v>619</v>
      </c>
      <c r="C105" s="557" t="s">
        <v>620</v>
      </c>
      <c r="D105" s="555" t="s">
        <v>248</v>
      </c>
      <c r="E105" s="557">
        <v>0</v>
      </c>
      <c r="F105" s="557">
        <v>0</v>
      </c>
      <c r="G105" s="557">
        <v>0</v>
      </c>
      <c r="H105" s="557">
        <v>187.848</v>
      </c>
      <c r="I105" s="557">
        <v>226.942</v>
      </c>
      <c r="J105" s="557">
        <v>75.466</v>
      </c>
      <c r="K105" s="557">
        <v>19</v>
      </c>
      <c r="L105" s="557">
        <v>6</v>
      </c>
      <c r="M105" s="557"/>
      <c r="N105" s="557"/>
      <c r="O105" s="557"/>
      <c r="P105" s="557"/>
      <c r="Q105" s="557">
        <f t="shared" si="1"/>
        <v>515.2560000000001</v>
      </c>
      <c r="S105" s="542"/>
    </row>
    <row r="106" spans="1:19" ht="12.75" thickBot="1">
      <c r="A106" s="555">
        <v>104</v>
      </c>
      <c r="B106" s="556" t="s">
        <v>621</v>
      </c>
      <c r="C106" s="557" t="s">
        <v>622</v>
      </c>
      <c r="D106" s="555" t="s">
        <v>248</v>
      </c>
      <c r="E106" s="557">
        <v>0</v>
      </c>
      <c r="F106" s="557">
        <v>0</v>
      </c>
      <c r="G106" s="557">
        <v>0</v>
      </c>
      <c r="H106" s="557">
        <v>1116.872</v>
      </c>
      <c r="I106" s="557">
        <v>441.208</v>
      </c>
      <c r="J106" s="557">
        <v>235.844</v>
      </c>
      <c r="K106" s="557">
        <v>2</v>
      </c>
      <c r="L106" s="557">
        <v>0</v>
      </c>
      <c r="M106" s="557"/>
      <c r="N106" s="557"/>
      <c r="O106" s="557"/>
      <c r="P106" s="557"/>
      <c r="Q106" s="560">
        <f t="shared" si="1"/>
        <v>1795.9240000000002</v>
      </c>
      <c r="S106" s="561"/>
    </row>
    <row r="107" spans="1:19" ht="12.75" thickBot="1">
      <c r="A107" s="562"/>
      <c r="B107" s="563"/>
      <c r="C107" s="564"/>
      <c r="D107" s="562"/>
      <c r="E107" s="564">
        <f aca="true" t="shared" si="2" ref="E107:J107">SUM(E3:E106)</f>
        <v>63172.84842000002</v>
      </c>
      <c r="F107" s="564">
        <f t="shared" si="2"/>
        <v>79591.55455999999</v>
      </c>
      <c r="G107" s="564">
        <f t="shared" si="2"/>
        <v>87946.93699999999</v>
      </c>
      <c r="H107" s="564">
        <f t="shared" si="2"/>
        <v>76890.73597999997</v>
      </c>
      <c r="I107" s="564">
        <f t="shared" si="2"/>
        <v>85064.51868000001</v>
      </c>
      <c r="J107" s="564">
        <f t="shared" si="2"/>
        <v>44664.07672000001</v>
      </c>
      <c r="K107" s="564">
        <f>SUM(K3:K106)</f>
        <v>18737</v>
      </c>
      <c r="L107" s="564">
        <f>SUM(L3:L106)</f>
        <v>11031</v>
      </c>
      <c r="M107" s="564"/>
      <c r="N107" s="564"/>
      <c r="O107" s="564"/>
      <c r="P107" s="564"/>
      <c r="Q107" s="574">
        <f>SUM(Q3:Q106)</f>
        <v>467098.6713599998</v>
      </c>
      <c r="S107" s="561"/>
    </row>
    <row r="108" spans="1:19" ht="12.75" thickBot="1">
      <c r="A108" s="562"/>
      <c r="B108" s="563"/>
      <c r="C108" s="564"/>
      <c r="D108" s="562"/>
      <c r="E108" s="564"/>
      <c r="F108" s="564"/>
      <c r="G108" s="564"/>
      <c r="H108" s="564"/>
      <c r="I108" s="564"/>
      <c r="J108" s="564"/>
      <c r="K108" s="564"/>
      <c r="L108" s="564"/>
      <c r="M108" s="564"/>
      <c r="N108" s="564"/>
      <c r="O108" s="564"/>
      <c r="P108" s="564"/>
      <c r="Q108" s="564"/>
      <c r="R108" s="542"/>
      <c r="S108" s="542"/>
    </row>
    <row r="109" spans="1:17" ht="12.75" thickBot="1">
      <c r="A109" s="543"/>
      <c r="B109" s="565" t="s">
        <v>883</v>
      </c>
      <c r="C109" s="566" t="s">
        <v>163</v>
      </c>
      <c r="D109" s="567">
        <v>35</v>
      </c>
      <c r="E109" s="544">
        <v>3363</v>
      </c>
      <c r="F109" s="544">
        <v>3284</v>
      </c>
      <c r="G109" s="544">
        <v>3500</v>
      </c>
      <c r="H109" s="545">
        <v>2843</v>
      </c>
      <c r="I109" s="544">
        <v>3432</v>
      </c>
      <c r="J109" s="544">
        <v>3143</v>
      </c>
      <c r="K109" s="544">
        <v>2833</v>
      </c>
      <c r="L109" s="546">
        <v>2534</v>
      </c>
      <c r="M109" s="543"/>
      <c r="N109" s="543"/>
      <c r="O109" s="543"/>
      <c r="P109" s="547"/>
      <c r="Q109" s="574">
        <f>SUM(E109:P109)</f>
        <v>24932</v>
      </c>
    </row>
    <row r="110" spans="1:17" ht="12">
      <c r="A110" s="562"/>
      <c r="B110" s="563"/>
      <c r="C110" s="564"/>
      <c r="D110" s="562"/>
      <c r="E110" s="564"/>
      <c r="F110" s="564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564"/>
    </row>
    <row r="111" spans="1:17" ht="12">
      <c r="A111" s="555">
        <v>1</v>
      </c>
      <c r="B111" s="556" t="s">
        <v>494</v>
      </c>
      <c r="C111" s="557" t="s">
        <v>495</v>
      </c>
      <c r="D111" s="555" t="s">
        <v>255</v>
      </c>
      <c r="E111" s="557">
        <v>2588.29677</v>
      </c>
      <c r="F111" s="557">
        <v>3523.33033</v>
      </c>
      <c r="G111" s="557">
        <v>2477.75701</v>
      </c>
      <c r="H111" s="557">
        <v>1644.90594</v>
      </c>
      <c r="I111" s="557">
        <v>2772.1139996</v>
      </c>
      <c r="J111" s="557">
        <v>669.88686</v>
      </c>
      <c r="K111" s="557">
        <v>54</v>
      </c>
      <c r="L111" s="557">
        <v>13</v>
      </c>
      <c r="M111" s="557"/>
      <c r="N111" s="557"/>
      <c r="O111" s="557"/>
      <c r="P111" s="557"/>
      <c r="Q111" s="557">
        <f aca="true" t="shared" si="3" ref="Q111:Q126">SUM(E111:P111)</f>
        <v>13743.2909096</v>
      </c>
    </row>
    <row r="112" spans="1:17" ht="12">
      <c r="A112" s="555">
        <v>2</v>
      </c>
      <c r="B112" s="556" t="s">
        <v>496</v>
      </c>
      <c r="C112" s="557" t="s">
        <v>497</v>
      </c>
      <c r="D112" s="555" t="s">
        <v>255</v>
      </c>
      <c r="E112" s="557">
        <v>4580.92152</v>
      </c>
      <c r="F112" s="557">
        <v>5827.66312</v>
      </c>
      <c r="G112" s="557">
        <v>5706.8299</v>
      </c>
      <c r="H112" s="557">
        <v>4971.59732</v>
      </c>
      <c r="I112" s="557">
        <v>6058.8795491</v>
      </c>
      <c r="J112" s="557">
        <v>3132.857</v>
      </c>
      <c r="K112" s="557">
        <v>1360</v>
      </c>
      <c r="L112" s="557">
        <v>740</v>
      </c>
      <c r="M112" s="557"/>
      <c r="N112" s="557"/>
      <c r="O112" s="557"/>
      <c r="P112" s="557"/>
      <c r="Q112" s="557">
        <f t="shared" si="3"/>
        <v>32378.748409100004</v>
      </c>
    </row>
    <row r="113" spans="1:17" ht="12">
      <c r="A113" s="555">
        <v>3</v>
      </c>
      <c r="B113" s="556" t="s">
        <v>498</v>
      </c>
      <c r="C113" s="557" t="s">
        <v>499</v>
      </c>
      <c r="D113" s="555" t="s">
        <v>255</v>
      </c>
      <c r="E113" s="557">
        <v>1554.30286</v>
      </c>
      <c r="F113" s="557">
        <v>1569.55618</v>
      </c>
      <c r="G113" s="557">
        <v>1521.24736</v>
      </c>
      <c r="H113" s="557">
        <v>1486.81389</v>
      </c>
      <c r="I113" s="557">
        <v>1519.1916656</v>
      </c>
      <c r="J113" s="557">
        <v>913.06096</v>
      </c>
      <c r="K113" s="557">
        <v>413</v>
      </c>
      <c r="L113" s="557">
        <v>316</v>
      </c>
      <c r="M113" s="557"/>
      <c r="N113" s="557"/>
      <c r="O113" s="557"/>
      <c r="P113" s="557"/>
      <c r="Q113" s="557">
        <f t="shared" si="3"/>
        <v>9293.1729156</v>
      </c>
    </row>
    <row r="114" spans="1:17" ht="12">
      <c r="A114" s="555">
        <v>4</v>
      </c>
      <c r="B114" s="556" t="s">
        <v>500</v>
      </c>
      <c r="C114" s="557" t="s">
        <v>501</v>
      </c>
      <c r="D114" s="555" t="s">
        <v>255</v>
      </c>
      <c r="E114" s="557">
        <v>6009.91038</v>
      </c>
      <c r="F114" s="557">
        <v>5905.96956</v>
      </c>
      <c r="G114" s="557">
        <v>8125.53806</v>
      </c>
      <c r="H114" s="557">
        <v>8949.21988</v>
      </c>
      <c r="I114" s="557">
        <v>8990.9877596</v>
      </c>
      <c r="J114" s="557">
        <v>3242.56112</v>
      </c>
      <c r="K114" s="557">
        <v>1196</v>
      </c>
      <c r="L114" s="557">
        <v>571</v>
      </c>
      <c r="M114" s="557"/>
      <c r="N114" s="557"/>
      <c r="O114" s="557"/>
      <c r="P114" s="557"/>
      <c r="Q114" s="557">
        <f t="shared" si="3"/>
        <v>42991.186759599994</v>
      </c>
    </row>
    <row r="115" spans="1:17" ht="12">
      <c r="A115" s="555">
        <v>5</v>
      </c>
      <c r="B115" s="556" t="s">
        <v>502</v>
      </c>
      <c r="C115" s="557" t="s">
        <v>503</v>
      </c>
      <c r="D115" s="555" t="s">
        <v>254</v>
      </c>
      <c r="E115" s="557">
        <v>6634.92693</v>
      </c>
      <c r="F115" s="557">
        <v>9275.60206</v>
      </c>
      <c r="G115" s="557">
        <v>6460.04774</v>
      </c>
      <c r="H115" s="557">
        <v>5193.24037</v>
      </c>
      <c r="I115" s="557">
        <v>6646.1097223</v>
      </c>
      <c r="J115" s="557">
        <v>1441.71624</v>
      </c>
      <c r="K115" s="557">
        <v>332</v>
      </c>
      <c r="L115" s="557">
        <v>49</v>
      </c>
      <c r="M115" s="557"/>
      <c r="N115" s="557"/>
      <c r="O115" s="557"/>
      <c r="P115" s="557"/>
      <c r="Q115" s="557">
        <f t="shared" si="3"/>
        <v>36032.6430623</v>
      </c>
    </row>
    <row r="116" spans="1:17" ht="12">
      <c r="A116" s="555">
        <v>6</v>
      </c>
      <c r="B116" s="556" t="s">
        <v>504</v>
      </c>
      <c r="C116" s="557" t="s">
        <v>870</v>
      </c>
      <c r="D116" s="555" t="s">
        <v>254</v>
      </c>
      <c r="E116" s="557">
        <v>14528.63512</v>
      </c>
      <c r="F116" s="557">
        <v>17366.76912</v>
      </c>
      <c r="G116" s="557">
        <v>20178.34719</v>
      </c>
      <c r="H116" s="557">
        <v>18862.53183</v>
      </c>
      <c r="I116" s="557">
        <v>20209.5173076</v>
      </c>
      <c r="J116" s="557">
        <v>10812.7021</v>
      </c>
      <c r="K116" s="557">
        <v>1611</v>
      </c>
      <c r="L116" s="557">
        <v>1027</v>
      </c>
      <c r="M116" s="557"/>
      <c r="N116" s="557"/>
      <c r="O116" s="557"/>
      <c r="P116" s="557"/>
      <c r="Q116" s="557">
        <f t="shared" si="3"/>
        <v>104596.5026676</v>
      </c>
    </row>
    <row r="117" spans="1:17" ht="12">
      <c r="A117" s="555">
        <v>7</v>
      </c>
      <c r="B117" s="556" t="s">
        <v>872</v>
      </c>
      <c r="C117" s="557" t="s">
        <v>871</v>
      </c>
      <c r="D117" s="555" t="s">
        <v>254</v>
      </c>
      <c r="E117" s="557"/>
      <c r="F117" s="557"/>
      <c r="G117" s="557"/>
      <c r="H117" s="557"/>
      <c r="I117" s="557"/>
      <c r="J117" s="557"/>
      <c r="K117" s="557">
        <v>2293</v>
      </c>
      <c r="L117" s="557">
        <v>1461</v>
      </c>
      <c r="M117" s="557"/>
      <c r="N117" s="557"/>
      <c r="O117" s="557"/>
      <c r="P117" s="557"/>
      <c r="Q117" s="557">
        <f t="shared" si="3"/>
        <v>3754</v>
      </c>
    </row>
    <row r="118" spans="1:17" ht="12">
      <c r="A118" s="555">
        <v>8</v>
      </c>
      <c r="B118" s="556" t="s">
        <v>873</v>
      </c>
      <c r="C118" s="557" t="s">
        <v>874</v>
      </c>
      <c r="D118" s="555" t="s">
        <v>254</v>
      </c>
      <c r="E118" s="557"/>
      <c r="F118" s="557"/>
      <c r="G118" s="557"/>
      <c r="H118" s="557"/>
      <c r="I118" s="557"/>
      <c r="J118" s="557"/>
      <c r="K118" s="557">
        <v>863</v>
      </c>
      <c r="L118" s="557">
        <v>326</v>
      </c>
      <c r="M118" s="557"/>
      <c r="N118" s="557"/>
      <c r="O118" s="557"/>
      <c r="P118" s="557"/>
      <c r="Q118" s="557">
        <f t="shared" si="3"/>
        <v>1189</v>
      </c>
    </row>
    <row r="119" spans="1:17" ht="12">
      <c r="A119" s="555">
        <v>9</v>
      </c>
      <c r="B119" s="556" t="s">
        <v>505</v>
      </c>
      <c r="C119" s="557" t="s">
        <v>506</v>
      </c>
      <c r="D119" s="555" t="s">
        <v>254</v>
      </c>
      <c r="E119" s="557">
        <v>2430.94285</v>
      </c>
      <c r="F119" s="557">
        <v>3771.31415</v>
      </c>
      <c r="G119" s="557">
        <v>2698.29681</v>
      </c>
      <c r="H119" s="557">
        <v>4188.0344</v>
      </c>
      <c r="I119" s="557">
        <v>3827.292075</v>
      </c>
      <c r="J119" s="557">
        <v>906.33314</v>
      </c>
      <c r="K119" s="557">
        <v>200</v>
      </c>
      <c r="L119" s="557">
        <v>56</v>
      </c>
      <c r="M119" s="557"/>
      <c r="N119" s="557"/>
      <c r="O119" s="557"/>
      <c r="P119" s="557"/>
      <c r="Q119" s="557">
        <f t="shared" si="3"/>
        <v>18078.213424999998</v>
      </c>
    </row>
    <row r="120" spans="1:17" ht="12">
      <c r="A120" s="555">
        <v>10</v>
      </c>
      <c r="B120" s="556" t="s">
        <v>507</v>
      </c>
      <c r="C120" s="557" t="s">
        <v>508</v>
      </c>
      <c r="D120" s="555" t="s">
        <v>254</v>
      </c>
      <c r="E120" s="557">
        <v>4372.79883</v>
      </c>
      <c r="F120" s="557">
        <v>5198.67263</v>
      </c>
      <c r="G120" s="557">
        <v>5419.24028</v>
      </c>
      <c r="H120" s="557">
        <v>5155.58679</v>
      </c>
      <c r="I120" s="557">
        <v>5708.9376787</v>
      </c>
      <c r="J120" s="557">
        <v>3245.51767</v>
      </c>
      <c r="K120" s="557">
        <v>750</v>
      </c>
      <c r="L120" s="557">
        <v>72</v>
      </c>
      <c r="M120" s="557"/>
      <c r="N120" s="557"/>
      <c r="O120" s="557"/>
      <c r="P120" s="557"/>
      <c r="Q120" s="557">
        <f t="shared" si="3"/>
        <v>29922.7538787</v>
      </c>
    </row>
    <row r="121" spans="1:17" ht="12">
      <c r="A121" s="555">
        <v>11</v>
      </c>
      <c r="B121" s="556" t="s">
        <v>881</v>
      </c>
      <c r="C121" s="557" t="s">
        <v>882</v>
      </c>
      <c r="D121" s="555" t="s">
        <v>254</v>
      </c>
      <c r="E121" s="557"/>
      <c r="F121" s="557"/>
      <c r="G121" s="557"/>
      <c r="H121" s="557"/>
      <c r="I121" s="557"/>
      <c r="J121" s="557"/>
      <c r="K121" s="557">
        <v>0</v>
      </c>
      <c r="L121" s="557">
        <v>2</v>
      </c>
      <c r="M121" s="557"/>
      <c r="N121" s="557"/>
      <c r="O121" s="557"/>
      <c r="P121" s="557"/>
      <c r="Q121" s="557">
        <f t="shared" si="3"/>
        <v>2</v>
      </c>
    </row>
    <row r="122" spans="1:17" ht="12">
      <c r="A122" s="555">
        <v>12</v>
      </c>
      <c r="B122" s="556" t="s">
        <v>509</v>
      </c>
      <c r="C122" s="557" t="s">
        <v>510</v>
      </c>
      <c r="D122" s="555" t="s">
        <v>254</v>
      </c>
      <c r="E122" s="557">
        <v>5737.6217</v>
      </c>
      <c r="F122" s="557">
        <v>6620.4303</v>
      </c>
      <c r="G122" s="557">
        <v>6858.97521</v>
      </c>
      <c r="H122" s="557">
        <v>5116.91399</v>
      </c>
      <c r="I122" s="557">
        <v>6117.1267411</v>
      </c>
      <c r="J122" s="557">
        <v>2545.12031</v>
      </c>
      <c r="K122" s="557">
        <v>1208</v>
      </c>
      <c r="L122" s="557">
        <v>796</v>
      </c>
      <c r="M122" s="557"/>
      <c r="N122" s="557"/>
      <c r="O122" s="557"/>
      <c r="P122" s="557"/>
      <c r="Q122" s="557">
        <f t="shared" si="3"/>
        <v>35000.1882511</v>
      </c>
    </row>
    <row r="123" spans="1:17" ht="12">
      <c r="A123" s="555">
        <v>13</v>
      </c>
      <c r="B123" s="556" t="s">
        <v>511</v>
      </c>
      <c r="C123" s="557" t="s">
        <v>512</v>
      </c>
      <c r="D123" s="555" t="s">
        <v>254</v>
      </c>
      <c r="E123" s="557">
        <v>4675.38031</v>
      </c>
      <c r="F123" s="557">
        <v>4576.4174</v>
      </c>
      <c r="G123" s="557">
        <v>6011.07927</v>
      </c>
      <c r="H123" s="557">
        <v>3446.47565</v>
      </c>
      <c r="I123" s="557">
        <v>4225.8192897</v>
      </c>
      <c r="J123" s="557">
        <v>1597.90734</v>
      </c>
      <c r="K123" s="557">
        <v>319</v>
      </c>
      <c r="L123" s="557">
        <v>129</v>
      </c>
      <c r="M123" s="557"/>
      <c r="N123" s="557"/>
      <c r="O123" s="557"/>
      <c r="P123" s="557"/>
      <c r="Q123" s="557">
        <f t="shared" si="3"/>
        <v>24981.0792597</v>
      </c>
    </row>
    <row r="124" spans="1:17" ht="12">
      <c r="A124" s="555">
        <v>14</v>
      </c>
      <c r="B124" s="557" t="s">
        <v>513</v>
      </c>
      <c r="C124" s="557" t="s">
        <v>513</v>
      </c>
      <c r="D124" s="555" t="s">
        <v>254</v>
      </c>
      <c r="E124" s="557"/>
      <c r="F124" s="557"/>
      <c r="G124" s="557">
        <v>5.56304</v>
      </c>
      <c r="H124" s="557">
        <v>3022.06</v>
      </c>
      <c r="I124" s="557">
        <v>1921.1121944</v>
      </c>
      <c r="J124" s="568">
        <v>0</v>
      </c>
      <c r="K124" s="557">
        <v>4</v>
      </c>
      <c r="L124" s="557">
        <v>1167</v>
      </c>
      <c r="M124" s="557"/>
      <c r="N124" s="557"/>
      <c r="O124" s="557"/>
      <c r="P124" s="557"/>
      <c r="Q124" s="557">
        <f t="shared" si="3"/>
        <v>6119.7352344</v>
      </c>
    </row>
    <row r="125" spans="1:17" ht="12">
      <c r="A125" s="555">
        <v>15</v>
      </c>
      <c r="B125" s="556" t="s">
        <v>877</v>
      </c>
      <c r="C125" s="557" t="s">
        <v>878</v>
      </c>
      <c r="D125" s="555" t="s">
        <v>887</v>
      </c>
      <c r="E125" s="557"/>
      <c r="F125" s="557"/>
      <c r="G125" s="557"/>
      <c r="H125" s="557"/>
      <c r="I125" s="557"/>
      <c r="J125" s="557"/>
      <c r="K125" s="557">
        <v>23</v>
      </c>
      <c r="L125" s="557">
        <v>6</v>
      </c>
      <c r="M125" s="557"/>
      <c r="N125" s="557"/>
      <c r="O125" s="557"/>
      <c r="P125" s="557"/>
      <c r="Q125" s="557">
        <f t="shared" si="3"/>
        <v>29</v>
      </c>
    </row>
    <row r="126" spans="1:17" ht="12.75" thickBot="1">
      <c r="A126" s="555">
        <v>16</v>
      </c>
      <c r="B126" s="556" t="s">
        <v>879</v>
      </c>
      <c r="C126" s="557" t="s">
        <v>880</v>
      </c>
      <c r="D126" s="555" t="s">
        <v>887</v>
      </c>
      <c r="E126" s="557"/>
      <c r="F126" s="557"/>
      <c r="G126" s="557"/>
      <c r="H126" s="557"/>
      <c r="I126" s="557"/>
      <c r="J126" s="557"/>
      <c r="K126" s="557">
        <v>297</v>
      </c>
      <c r="L126" s="557">
        <v>183</v>
      </c>
      <c r="M126" s="557"/>
      <c r="N126" s="557"/>
      <c r="O126" s="557"/>
      <c r="P126" s="557"/>
      <c r="Q126" s="560">
        <f t="shared" si="3"/>
        <v>480</v>
      </c>
    </row>
    <row r="127" spans="1:17" ht="12.75" thickBot="1">
      <c r="A127" s="562"/>
      <c r="B127" s="563"/>
      <c r="C127" s="564"/>
      <c r="D127" s="562"/>
      <c r="E127" s="564">
        <f aca="true" t="shared" si="4" ref="E127:L127">SUM(E111:E126)</f>
        <v>53113.737270000005</v>
      </c>
      <c r="F127" s="564">
        <f t="shared" si="4"/>
        <v>63635.72484999999</v>
      </c>
      <c r="G127" s="564">
        <f t="shared" si="4"/>
        <v>65462.92187</v>
      </c>
      <c r="H127" s="564">
        <f t="shared" si="4"/>
        <v>62037.380059999996</v>
      </c>
      <c r="I127" s="564">
        <f t="shared" si="4"/>
        <v>67997.0879827</v>
      </c>
      <c r="J127" s="564">
        <f t="shared" si="4"/>
        <v>28507.66274</v>
      </c>
      <c r="K127" s="564">
        <f t="shared" si="4"/>
        <v>10923</v>
      </c>
      <c r="L127" s="564">
        <f t="shared" si="4"/>
        <v>6914</v>
      </c>
      <c r="M127" s="564"/>
      <c r="N127" s="564"/>
      <c r="O127" s="564"/>
      <c r="P127" s="564"/>
      <c r="Q127" s="574">
        <f>SUM(Q111:Q126)</f>
        <v>358591.51477270003</v>
      </c>
    </row>
    <row r="128" spans="1:17" ht="12.75" thickBot="1">
      <c r="A128" s="548"/>
      <c r="B128" s="548"/>
      <c r="C128" s="548"/>
      <c r="D128" s="548"/>
      <c r="E128" s="548"/>
      <c r="F128" s="548"/>
      <c r="G128" s="548"/>
      <c r="H128" s="548"/>
      <c r="I128" s="548"/>
      <c r="J128" s="548"/>
      <c r="K128" s="548"/>
      <c r="L128" s="548"/>
      <c r="M128" s="548"/>
      <c r="N128" s="548"/>
      <c r="O128" s="548"/>
      <c r="P128" s="548"/>
      <c r="Q128" s="548"/>
    </row>
    <row r="129" spans="1:17" ht="12.75" thickBot="1">
      <c r="A129" s="555"/>
      <c r="B129" s="556" t="s">
        <v>623</v>
      </c>
      <c r="C129" s="557" t="s">
        <v>624</v>
      </c>
      <c r="D129" s="555" t="s">
        <v>254</v>
      </c>
      <c r="E129" s="557">
        <v>24042.00002</v>
      </c>
      <c r="F129" s="557">
        <v>30306</v>
      </c>
      <c r="G129" s="557">
        <v>37011</v>
      </c>
      <c r="H129" s="557">
        <v>14732.99999</v>
      </c>
      <c r="I129" s="569">
        <v>34683.53694330001</v>
      </c>
      <c r="J129" s="569">
        <v>21379.4222438</v>
      </c>
      <c r="K129" s="569">
        <v>14372.794840100001</v>
      </c>
      <c r="L129" s="569">
        <v>15156.1529226</v>
      </c>
      <c r="M129" s="557"/>
      <c r="N129" s="557"/>
      <c r="O129" s="557"/>
      <c r="P129" s="576"/>
      <c r="Q129" s="574">
        <f>SUM(E129:P129)</f>
        <v>191683.90695980002</v>
      </c>
    </row>
    <row r="130" spans="1:17" ht="12.75" thickBot="1">
      <c r="A130" s="562"/>
      <c r="B130" s="563"/>
      <c r="C130" s="564"/>
      <c r="D130" s="562"/>
      <c r="E130" s="564"/>
      <c r="F130" s="564"/>
      <c r="G130" s="564"/>
      <c r="H130" s="564"/>
      <c r="I130" s="570"/>
      <c r="J130" s="570"/>
      <c r="K130" s="570"/>
      <c r="L130" s="570"/>
      <c r="M130" s="564"/>
      <c r="N130" s="564"/>
      <c r="O130" s="564"/>
      <c r="P130" s="564"/>
      <c r="Q130" s="564"/>
    </row>
    <row r="131" spans="1:19" ht="12.75" thickBot="1">
      <c r="A131" s="555"/>
      <c r="B131" s="571" t="s">
        <v>166</v>
      </c>
      <c r="C131" s="565" t="s">
        <v>276</v>
      </c>
      <c r="D131" s="555" t="s">
        <v>909</v>
      </c>
      <c r="E131" s="557">
        <v>15414</v>
      </c>
      <c r="F131" s="557">
        <v>17345</v>
      </c>
      <c r="G131" s="557">
        <v>12600</v>
      </c>
      <c r="H131" s="557">
        <v>8289</v>
      </c>
      <c r="I131" s="569">
        <v>11414.2222179</v>
      </c>
      <c r="J131" s="569">
        <v>6052.4805857</v>
      </c>
      <c r="K131" s="569">
        <v>2491.7841312</v>
      </c>
      <c r="L131" s="569">
        <v>1057.0323736</v>
      </c>
      <c r="M131" s="557"/>
      <c r="N131" s="557"/>
      <c r="O131" s="557"/>
      <c r="P131" s="576"/>
      <c r="Q131" s="574">
        <f>SUM(E131:P131)</f>
        <v>74663.51930839999</v>
      </c>
      <c r="S131" s="542"/>
    </row>
    <row r="132" spans="1:17" ht="12.75" thickBot="1">
      <c r="A132" s="562"/>
      <c r="B132" s="572"/>
      <c r="C132" s="573"/>
      <c r="D132" s="562"/>
      <c r="E132" s="564"/>
      <c r="F132" s="564"/>
      <c r="G132" s="564"/>
      <c r="H132" s="564"/>
      <c r="I132" s="570"/>
      <c r="J132" s="570"/>
      <c r="K132" s="570"/>
      <c r="L132" s="570"/>
      <c r="M132" s="564"/>
      <c r="N132" s="564"/>
      <c r="O132" s="564"/>
      <c r="P132" s="564"/>
      <c r="Q132" s="564"/>
    </row>
    <row r="133" spans="1:17" ht="12.75" thickBot="1">
      <c r="A133" s="543"/>
      <c r="B133" s="565" t="s">
        <v>164</v>
      </c>
      <c r="C133" s="565" t="s">
        <v>262</v>
      </c>
      <c r="D133" s="555" t="s">
        <v>289</v>
      </c>
      <c r="E133" s="544">
        <v>45213</v>
      </c>
      <c r="F133" s="544">
        <v>46773</v>
      </c>
      <c r="G133" s="544">
        <v>51037</v>
      </c>
      <c r="H133" s="544">
        <v>44322</v>
      </c>
      <c r="I133" s="569">
        <v>43978.132549199996</v>
      </c>
      <c r="J133" s="569">
        <v>25487.516748179998</v>
      </c>
      <c r="K133" s="569">
        <v>14533.51317512</v>
      </c>
      <c r="L133" s="569">
        <v>14738.512742530003</v>
      </c>
      <c r="M133" s="543"/>
      <c r="N133" s="543"/>
      <c r="O133" s="543"/>
      <c r="P133" s="547"/>
      <c r="Q133" s="574">
        <f>SUM(E133:P133)</f>
        <v>286082.67521503003</v>
      </c>
    </row>
    <row r="134" spans="1:17" ht="12">
      <c r="A134" s="548"/>
      <c r="B134" s="548"/>
      <c r="C134" s="548"/>
      <c r="D134" s="548"/>
      <c r="E134" s="548"/>
      <c r="F134" s="548"/>
      <c r="G134" s="548"/>
      <c r="H134" s="548"/>
      <c r="I134" s="548"/>
      <c r="J134" s="548"/>
      <c r="K134" s="548"/>
      <c r="L134" s="548"/>
      <c r="M134" s="548"/>
      <c r="N134" s="548"/>
      <c r="O134" s="548"/>
      <c r="P134" s="548"/>
      <c r="Q134" s="577"/>
    </row>
    <row r="135" spans="1:17" ht="12">
      <c r="A135" s="543"/>
      <c r="B135" s="571" t="s">
        <v>159</v>
      </c>
      <c r="C135" s="565" t="s">
        <v>160</v>
      </c>
      <c r="D135" s="555" t="s">
        <v>895</v>
      </c>
      <c r="E135" s="544">
        <v>63374.984000000004</v>
      </c>
      <c r="F135" s="544">
        <v>195918.191</v>
      </c>
      <c r="G135" s="544">
        <v>269433.471</v>
      </c>
      <c r="H135" s="544">
        <v>70648.79680999999</v>
      </c>
      <c r="I135" s="544">
        <v>236345.0369906</v>
      </c>
      <c r="J135" s="544">
        <v>137769.68303</v>
      </c>
      <c r="K135" s="544">
        <v>126410.27690000001</v>
      </c>
      <c r="L135" s="544">
        <v>135945.52473</v>
      </c>
      <c r="M135" s="544"/>
      <c r="N135" s="544"/>
      <c r="O135" s="544"/>
      <c r="P135" s="544"/>
      <c r="Q135" s="544">
        <f>SUM(E135:P135)</f>
        <v>1235845.9644605997</v>
      </c>
    </row>
    <row r="136" spans="1:17" ht="12">
      <c r="A136" s="543"/>
      <c r="B136" s="571" t="s">
        <v>159</v>
      </c>
      <c r="C136" s="565" t="s">
        <v>161</v>
      </c>
      <c r="D136" s="555" t="s">
        <v>895</v>
      </c>
      <c r="E136" s="544">
        <v>159655.608</v>
      </c>
      <c r="F136" s="544">
        <v>234424.93399999998</v>
      </c>
      <c r="G136" s="544">
        <v>267744.32678000006</v>
      </c>
      <c r="H136" s="544">
        <v>113266.45804999999</v>
      </c>
      <c r="I136" s="544">
        <v>235022.8934662</v>
      </c>
      <c r="J136" s="544">
        <v>168341.54069</v>
      </c>
      <c r="K136" s="544">
        <v>125291.49101999999</v>
      </c>
      <c r="L136" s="544">
        <v>131656.17765000003</v>
      </c>
      <c r="M136" s="544"/>
      <c r="N136" s="544"/>
      <c r="O136" s="544"/>
      <c r="P136" s="544"/>
      <c r="Q136" s="544">
        <f>SUM(E136:P136)</f>
        <v>1435403.4296562</v>
      </c>
    </row>
    <row r="137" spans="1:17" ht="12.75" thickBot="1">
      <c r="A137" s="543"/>
      <c r="B137" s="571" t="s">
        <v>159</v>
      </c>
      <c r="C137" s="565" t="s">
        <v>162</v>
      </c>
      <c r="D137" s="555" t="s">
        <v>895</v>
      </c>
      <c r="E137" s="544">
        <v>86025.68</v>
      </c>
      <c r="F137" s="544">
        <v>114378.858</v>
      </c>
      <c r="G137" s="544">
        <v>145506.44433</v>
      </c>
      <c r="H137" s="544">
        <v>54778.70742</v>
      </c>
      <c r="I137" s="544">
        <v>142520.5846489</v>
      </c>
      <c r="J137" s="544">
        <v>83285.69745</v>
      </c>
      <c r="K137" s="544">
        <v>57299.306200000006</v>
      </c>
      <c r="L137" s="544">
        <v>61459.5422</v>
      </c>
      <c r="M137" s="544"/>
      <c r="N137" s="544"/>
      <c r="O137" s="544"/>
      <c r="P137" s="544"/>
      <c r="Q137" s="549">
        <f>SUM(E137:P137)</f>
        <v>745254.8202489</v>
      </c>
    </row>
    <row r="138" spans="1:17" ht="12.75" thickBot="1">
      <c r="A138" s="578"/>
      <c r="B138" s="578"/>
      <c r="C138" s="578"/>
      <c r="D138" s="578"/>
      <c r="E138" s="578"/>
      <c r="F138" s="578"/>
      <c r="G138" s="578"/>
      <c r="H138" s="578"/>
      <c r="I138" s="578"/>
      <c r="J138" s="578"/>
      <c r="K138" s="579"/>
      <c r="L138" s="579"/>
      <c r="M138" s="579"/>
      <c r="N138" s="579"/>
      <c r="O138" s="579"/>
      <c r="P138" s="579"/>
      <c r="Q138" s="575">
        <f>SUM(Q135:Q137)</f>
        <v>3416504.2143657</v>
      </c>
    </row>
    <row r="139" spans="1:17" ht="12.75" thickBot="1">
      <c r="A139" s="548"/>
      <c r="B139" s="548"/>
      <c r="C139" s="548"/>
      <c r="D139" s="548"/>
      <c r="E139" s="548"/>
      <c r="F139" s="548"/>
      <c r="G139" s="548"/>
      <c r="H139" s="548"/>
      <c r="I139" s="548"/>
      <c r="J139" s="548"/>
      <c r="K139" s="548"/>
      <c r="L139" s="548"/>
      <c r="M139" s="548"/>
      <c r="N139" s="548"/>
      <c r="O139" s="548"/>
      <c r="P139" s="548"/>
      <c r="Q139" s="548"/>
    </row>
    <row r="140" spans="1:17" ht="12.75" thickBot="1">
      <c r="A140" s="543"/>
      <c r="B140" s="571" t="s">
        <v>165</v>
      </c>
      <c r="C140" s="566" t="s">
        <v>894</v>
      </c>
      <c r="D140" s="555"/>
      <c r="E140" s="550"/>
      <c r="F140" s="550"/>
      <c r="G140" s="550"/>
      <c r="H140" s="550"/>
      <c r="I140" s="550"/>
      <c r="J140" s="550"/>
      <c r="K140" s="550"/>
      <c r="L140" s="550"/>
      <c r="M140" s="550"/>
      <c r="N140" s="550"/>
      <c r="O140" s="550"/>
      <c r="P140" s="551"/>
      <c r="Q140" s="541"/>
    </row>
  </sheetData>
  <sheetProtection/>
  <mergeCells count="1">
    <mergeCell ref="A1:Q1"/>
  </mergeCells>
  <printOptions/>
  <pageMargins left="0.25" right="0.25" top="0.75" bottom="0.75" header="0.3" footer="0.3"/>
  <pageSetup fitToHeight="1" fitToWidth="1" orientation="portrait" paperSize="9" scale="45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98" zoomScaleSheetLayoutView="98" zoomScalePageLayoutView="0" workbookViewId="0" topLeftCell="A1">
      <selection activeCell="V55" sqref="V55"/>
    </sheetView>
  </sheetViews>
  <sheetFormatPr defaultColWidth="8.8515625" defaultRowHeight="15"/>
  <cols>
    <col min="1" max="1" width="7.28125" style="30" customWidth="1"/>
    <col min="2" max="13" width="8.7109375" style="30" customWidth="1"/>
    <col min="14" max="16384" width="8.8515625" style="30" customWidth="1"/>
  </cols>
  <sheetData>
    <row r="1" spans="1:13" ht="11.25">
      <c r="A1" s="200"/>
      <c r="B1" s="877" t="s">
        <v>625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8"/>
    </row>
    <row r="2" spans="1:13" ht="12" thickBot="1">
      <c r="A2" s="201"/>
      <c r="B2" s="77" t="s">
        <v>14</v>
      </c>
      <c r="C2" s="80" t="s">
        <v>15</v>
      </c>
      <c r="D2" s="80" t="s">
        <v>16</v>
      </c>
      <c r="E2" s="80" t="s">
        <v>17</v>
      </c>
      <c r="F2" s="80" t="s">
        <v>18</v>
      </c>
      <c r="G2" s="80" t="s">
        <v>19</v>
      </c>
      <c r="H2" s="80" t="s">
        <v>20</v>
      </c>
      <c r="I2" s="80" t="s">
        <v>21</v>
      </c>
      <c r="J2" s="80" t="s">
        <v>22</v>
      </c>
      <c r="K2" s="80" t="s">
        <v>23</v>
      </c>
      <c r="L2" s="80" t="s">
        <v>24</v>
      </c>
      <c r="M2" s="56" t="s">
        <v>25</v>
      </c>
    </row>
    <row r="3" spans="1:13" ht="11.25">
      <c r="A3" s="78">
        <v>1991</v>
      </c>
      <c r="B3" s="57">
        <v>254.43</v>
      </c>
      <c r="C3" s="58">
        <v>260.76</v>
      </c>
      <c r="D3" s="58">
        <v>268.56</v>
      </c>
      <c r="E3" s="58">
        <v>279.85</v>
      </c>
      <c r="F3" s="58">
        <v>293.36</v>
      </c>
      <c r="G3" s="58">
        <v>296.14</v>
      </c>
      <c r="H3" s="58">
        <v>294.03</v>
      </c>
      <c r="I3" s="58">
        <v>291.46</v>
      </c>
      <c r="J3" s="58">
        <v>289.44</v>
      </c>
      <c r="K3" s="58">
        <v>288.32</v>
      </c>
      <c r="L3" s="58">
        <v>288.82</v>
      </c>
      <c r="M3" s="59">
        <v>285.05</v>
      </c>
    </row>
    <row r="4" spans="1:13" ht="11.25">
      <c r="A4" s="75">
        <v>1992</v>
      </c>
      <c r="B4" s="57">
        <v>277.95</v>
      </c>
      <c r="C4" s="58">
        <v>274.12</v>
      </c>
      <c r="D4" s="58">
        <v>267.96</v>
      </c>
      <c r="E4" s="58">
        <v>278.84</v>
      </c>
      <c r="F4" s="58">
        <v>280.98</v>
      </c>
      <c r="G4" s="58">
        <v>279.55</v>
      </c>
      <c r="H4" s="58">
        <v>275.23</v>
      </c>
      <c r="I4" s="58">
        <v>268.71</v>
      </c>
      <c r="J4" s="58">
        <v>263.86</v>
      </c>
      <c r="K4" s="58">
        <v>271.38</v>
      </c>
      <c r="L4" s="58">
        <v>281.93</v>
      </c>
      <c r="M4" s="59">
        <v>280.6</v>
      </c>
    </row>
    <row r="5" spans="1:13" ht="11.25">
      <c r="A5" s="75">
        <v>1993</v>
      </c>
      <c r="B5" s="57">
        <v>275.19</v>
      </c>
      <c r="C5" s="58">
        <v>265.32</v>
      </c>
      <c r="D5" s="58">
        <v>264.69</v>
      </c>
      <c r="E5" s="58">
        <v>278.53</v>
      </c>
      <c r="F5" s="58">
        <v>280.47</v>
      </c>
      <c r="G5" s="58">
        <v>277.3</v>
      </c>
      <c r="H5" s="58">
        <v>271.04</v>
      </c>
      <c r="I5" s="60">
        <v>261.05</v>
      </c>
      <c r="J5" s="60">
        <v>253.56</v>
      </c>
      <c r="K5" s="58">
        <v>249.94</v>
      </c>
      <c r="L5" s="58">
        <v>255.55</v>
      </c>
      <c r="M5" s="59">
        <v>270.2</v>
      </c>
    </row>
    <row r="6" spans="1:13" ht="11.25">
      <c r="A6" s="74">
        <v>1994</v>
      </c>
      <c r="B6" s="57">
        <v>254.43</v>
      </c>
      <c r="C6" s="58">
        <v>260.76</v>
      </c>
      <c r="D6" s="58">
        <v>268.56</v>
      </c>
      <c r="E6" s="58">
        <v>279.85</v>
      </c>
      <c r="F6" s="58">
        <v>293.36</v>
      </c>
      <c r="G6" s="58">
        <v>296.14</v>
      </c>
      <c r="H6" s="58">
        <v>294.03</v>
      </c>
      <c r="I6" s="61">
        <v>291.46</v>
      </c>
      <c r="J6" s="61">
        <v>289.44</v>
      </c>
      <c r="K6" s="61">
        <v>288.32</v>
      </c>
      <c r="L6" s="58">
        <v>288.82</v>
      </c>
      <c r="M6" s="59">
        <v>285.05</v>
      </c>
    </row>
    <row r="7" spans="1:13" ht="11.25">
      <c r="A7" s="75">
        <v>1995</v>
      </c>
      <c r="B7" s="57">
        <v>253.83</v>
      </c>
      <c r="C7" s="58">
        <v>260.25</v>
      </c>
      <c r="D7" s="58">
        <v>262.5</v>
      </c>
      <c r="E7" s="58">
        <v>275.29</v>
      </c>
      <c r="F7" s="58">
        <v>288.98</v>
      </c>
      <c r="G7" s="58">
        <v>288.71</v>
      </c>
      <c r="H7" s="58">
        <v>284.54</v>
      </c>
      <c r="I7" s="58">
        <v>282.15</v>
      </c>
      <c r="J7" s="58">
        <v>288.2</v>
      </c>
      <c r="K7" s="58">
        <v>283.84</v>
      </c>
      <c r="L7" s="58">
        <v>279.89</v>
      </c>
      <c r="M7" s="59">
        <v>287.49</v>
      </c>
    </row>
    <row r="8" spans="1:13" ht="11.25">
      <c r="A8" s="75">
        <v>1996</v>
      </c>
      <c r="B8" s="57">
        <v>287.1</v>
      </c>
      <c r="C8" s="58">
        <v>288.67</v>
      </c>
      <c r="D8" s="58">
        <v>286.5</v>
      </c>
      <c r="E8" s="58">
        <v>294.65</v>
      </c>
      <c r="F8" s="58">
        <v>295.76</v>
      </c>
      <c r="G8" s="58">
        <v>293.1</v>
      </c>
      <c r="H8" s="58">
        <v>287.6</v>
      </c>
      <c r="I8" s="58">
        <v>282.17</v>
      </c>
      <c r="J8" s="58">
        <v>285.08</v>
      </c>
      <c r="K8" s="58">
        <v>284.26</v>
      </c>
      <c r="L8" s="61">
        <v>289.18</v>
      </c>
      <c r="M8" s="59">
        <v>291.25</v>
      </c>
    </row>
    <row r="9" spans="1:13" ht="11.25">
      <c r="A9" s="74">
        <v>1997</v>
      </c>
      <c r="B9" s="57">
        <v>289.35</v>
      </c>
      <c r="C9" s="58">
        <v>284.51</v>
      </c>
      <c r="D9" s="58">
        <v>281.73</v>
      </c>
      <c r="E9" s="58">
        <v>285.22</v>
      </c>
      <c r="F9" s="58">
        <v>294.11</v>
      </c>
      <c r="G9" s="58">
        <v>291.96</v>
      </c>
      <c r="H9" s="58">
        <v>286.99</v>
      </c>
      <c r="I9" s="58">
        <v>280.02</v>
      </c>
      <c r="J9" s="58">
        <v>272.87</v>
      </c>
      <c r="K9" s="58">
        <v>272.41</v>
      </c>
      <c r="L9" s="58">
        <v>270.77</v>
      </c>
      <c r="M9" s="59">
        <v>277.16</v>
      </c>
    </row>
    <row r="10" spans="1:13" ht="11.25">
      <c r="A10" s="75">
        <v>1998</v>
      </c>
      <c r="B10" s="58">
        <v>273.68</v>
      </c>
      <c r="C10" s="58">
        <v>270</v>
      </c>
      <c r="D10" s="58">
        <v>265.2</v>
      </c>
      <c r="E10" s="58">
        <v>278.9</v>
      </c>
      <c r="F10" s="58">
        <v>288.11</v>
      </c>
      <c r="G10" s="58">
        <v>287.4</v>
      </c>
      <c r="H10" s="58">
        <v>281.83</v>
      </c>
      <c r="I10" s="58">
        <v>277.58</v>
      </c>
      <c r="J10" s="58">
        <v>276.04</v>
      </c>
      <c r="K10" s="58">
        <v>277.1</v>
      </c>
      <c r="L10" s="58">
        <v>279.04</v>
      </c>
      <c r="M10" s="59">
        <v>277.05</v>
      </c>
    </row>
    <row r="11" spans="1:13" ht="11.25">
      <c r="A11" s="75">
        <v>1999</v>
      </c>
      <c r="B11" s="58">
        <v>272.68</v>
      </c>
      <c r="C11" s="58">
        <v>275.64</v>
      </c>
      <c r="D11" s="58">
        <v>281.54</v>
      </c>
      <c r="E11" s="58">
        <v>290.47</v>
      </c>
      <c r="F11" s="58">
        <v>295.87</v>
      </c>
      <c r="G11" s="58">
        <v>293.33</v>
      </c>
      <c r="H11" s="58">
        <v>288.34</v>
      </c>
      <c r="I11" s="58">
        <v>279.5</v>
      </c>
      <c r="J11" s="58">
        <v>271.02</v>
      </c>
      <c r="K11" s="58">
        <v>257.6</v>
      </c>
      <c r="L11" s="58">
        <v>263.58</v>
      </c>
      <c r="M11" s="59">
        <v>276.9</v>
      </c>
    </row>
    <row r="12" spans="1:13" ht="11.25">
      <c r="A12" s="74">
        <v>2000</v>
      </c>
      <c r="B12" s="58">
        <v>276.35</v>
      </c>
      <c r="C12" s="58">
        <v>276.73</v>
      </c>
      <c r="D12" s="58">
        <v>276.81</v>
      </c>
      <c r="E12" s="58">
        <v>286.89</v>
      </c>
      <c r="F12" s="58">
        <v>286.6</v>
      </c>
      <c r="G12" s="58">
        <v>280.05</v>
      </c>
      <c r="H12" s="58">
        <v>273.52</v>
      </c>
      <c r="I12" s="58">
        <v>267.5</v>
      </c>
      <c r="J12" s="58">
        <v>261.62</v>
      </c>
      <c r="K12" s="60">
        <v>248.4</v>
      </c>
      <c r="L12" s="60">
        <v>249.25</v>
      </c>
      <c r="M12" s="62">
        <v>252.12</v>
      </c>
    </row>
    <row r="13" spans="1:13" ht="11.25">
      <c r="A13" s="75">
        <v>2001</v>
      </c>
      <c r="B13" s="58">
        <v>253.6</v>
      </c>
      <c r="C13" s="63">
        <v>258.17</v>
      </c>
      <c r="D13" s="58">
        <v>275.13</v>
      </c>
      <c r="E13" s="58">
        <v>282.85</v>
      </c>
      <c r="F13" s="58">
        <v>287.6</v>
      </c>
      <c r="G13" s="58">
        <v>283.83</v>
      </c>
      <c r="H13" s="58">
        <v>273.73</v>
      </c>
      <c r="I13" s="58">
        <v>271.07</v>
      </c>
      <c r="J13" s="58">
        <v>269.17</v>
      </c>
      <c r="K13" s="58">
        <v>263.62</v>
      </c>
      <c r="L13" s="58">
        <v>263.24</v>
      </c>
      <c r="M13" s="59">
        <v>252.1</v>
      </c>
    </row>
    <row r="14" spans="1:13" ht="11.25">
      <c r="A14" s="75">
        <v>2002</v>
      </c>
      <c r="B14" s="60">
        <v>245.3</v>
      </c>
      <c r="C14" s="60">
        <v>247.1</v>
      </c>
      <c r="D14" s="60">
        <v>252.6</v>
      </c>
      <c r="E14" s="60">
        <v>264.03</v>
      </c>
      <c r="F14" s="60">
        <v>268.6</v>
      </c>
      <c r="G14" s="60">
        <v>271.26</v>
      </c>
      <c r="H14" s="60">
        <v>270.08</v>
      </c>
      <c r="I14" s="58">
        <v>267.8</v>
      </c>
      <c r="J14" s="58">
        <v>274.28</v>
      </c>
      <c r="K14" s="58">
        <v>286.05</v>
      </c>
      <c r="L14" s="58">
        <v>285.34</v>
      </c>
      <c r="M14" s="59">
        <v>284</v>
      </c>
    </row>
    <row r="15" spans="1:13" ht="11.25">
      <c r="A15" s="74">
        <v>2003</v>
      </c>
      <c r="B15" s="61">
        <v>291.1</v>
      </c>
      <c r="C15" s="58">
        <v>289.5</v>
      </c>
      <c r="D15" s="58">
        <v>286.25</v>
      </c>
      <c r="E15" s="58">
        <v>287</v>
      </c>
      <c r="F15" s="58">
        <v>292.27</v>
      </c>
      <c r="G15" s="58">
        <v>290.26</v>
      </c>
      <c r="H15" s="58">
        <v>285.9</v>
      </c>
      <c r="I15" s="58">
        <v>280.77</v>
      </c>
      <c r="J15" s="58">
        <v>275.95</v>
      </c>
      <c r="K15" s="58">
        <v>282.63</v>
      </c>
      <c r="L15" s="58">
        <v>285.6</v>
      </c>
      <c r="M15" s="59">
        <v>283.28</v>
      </c>
    </row>
    <row r="16" spans="1:13" ht="11.25">
      <c r="A16" s="75">
        <v>2004</v>
      </c>
      <c r="B16" s="58">
        <v>284.7</v>
      </c>
      <c r="C16" s="63">
        <v>290.8</v>
      </c>
      <c r="D16" s="58">
        <v>293.4</v>
      </c>
      <c r="E16" s="58">
        <v>296.03</v>
      </c>
      <c r="F16" s="58">
        <v>296.2</v>
      </c>
      <c r="G16" s="61">
        <v>296.16</v>
      </c>
      <c r="H16" s="58">
        <v>293.08</v>
      </c>
      <c r="I16" s="58">
        <v>286.25</v>
      </c>
      <c r="J16" s="58">
        <v>281.08</v>
      </c>
      <c r="K16" s="58">
        <v>280.01</v>
      </c>
      <c r="L16" s="58">
        <v>286.11</v>
      </c>
      <c r="M16" s="64">
        <v>288.04</v>
      </c>
    </row>
    <row r="17" spans="1:13" ht="11.25">
      <c r="A17" s="75">
        <v>2005</v>
      </c>
      <c r="B17" s="58">
        <v>281.17</v>
      </c>
      <c r="C17" s="58">
        <v>281.53</v>
      </c>
      <c r="D17" s="58">
        <v>293.3</v>
      </c>
      <c r="E17" s="58">
        <v>296.09</v>
      </c>
      <c r="F17" s="58">
        <v>295.59</v>
      </c>
      <c r="G17" s="58">
        <v>294.05</v>
      </c>
      <c r="H17" s="58">
        <v>286.72</v>
      </c>
      <c r="I17" s="58">
        <v>277.16</v>
      </c>
      <c r="J17" s="58">
        <v>266.46</v>
      </c>
      <c r="K17" s="58">
        <v>256.9</v>
      </c>
      <c r="L17" s="58">
        <v>253.6</v>
      </c>
      <c r="M17" s="59">
        <v>279</v>
      </c>
    </row>
    <row r="18" spans="1:13" ht="11.25">
      <c r="A18" s="74">
        <v>2006</v>
      </c>
      <c r="B18" s="58">
        <v>283.52</v>
      </c>
      <c r="C18" s="58">
        <v>288.6</v>
      </c>
      <c r="D18" s="61">
        <v>294.42</v>
      </c>
      <c r="E18" s="58">
        <v>295.87</v>
      </c>
      <c r="F18" s="58">
        <v>296.48</v>
      </c>
      <c r="G18" s="58">
        <v>295.85</v>
      </c>
      <c r="H18" s="58">
        <v>293.78</v>
      </c>
      <c r="I18" s="58">
        <v>290.2</v>
      </c>
      <c r="J18" s="58">
        <v>285.3</v>
      </c>
      <c r="K18" s="58">
        <v>278.73</v>
      </c>
      <c r="L18" s="58">
        <v>266.2</v>
      </c>
      <c r="M18" s="59">
        <v>256.18</v>
      </c>
    </row>
    <row r="19" spans="1:13" ht="11.25">
      <c r="A19" s="75">
        <v>2007</v>
      </c>
      <c r="B19" s="58">
        <v>256.1</v>
      </c>
      <c r="C19" s="58">
        <v>263.73</v>
      </c>
      <c r="D19" s="58">
        <v>272</v>
      </c>
      <c r="E19" s="58">
        <v>276.8</v>
      </c>
      <c r="F19" s="58">
        <v>276.8</v>
      </c>
      <c r="G19" s="58">
        <v>274.81</v>
      </c>
      <c r="H19" s="58">
        <v>268.5</v>
      </c>
      <c r="I19" s="58">
        <v>263.63</v>
      </c>
      <c r="J19" s="58">
        <v>261.8</v>
      </c>
      <c r="K19" s="58">
        <v>261.06</v>
      </c>
      <c r="L19" s="58">
        <v>275.8</v>
      </c>
      <c r="M19" s="59">
        <v>282.12</v>
      </c>
    </row>
    <row r="20" spans="1:13" ht="11.25">
      <c r="A20" s="75">
        <v>2008</v>
      </c>
      <c r="B20" s="58">
        <v>285.10354838709674</v>
      </c>
      <c r="C20" s="58">
        <v>289.7228571428572</v>
      </c>
      <c r="D20" s="58">
        <v>290.9338709677418</v>
      </c>
      <c r="E20" s="58">
        <v>295.4736666666667</v>
      </c>
      <c r="F20" s="58">
        <v>295.321935483871</v>
      </c>
      <c r="G20" s="58">
        <v>295.68000000000006</v>
      </c>
      <c r="H20" s="61">
        <v>294.25032258064516</v>
      </c>
      <c r="I20" s="58">
        <v>288.6161290322581</v>
      </c>
      <c r="J20" s="58">
        <v>283.934</v>
      </c>
      <c r="K20" s="58">
        <v>280.89548387096767</v>
      </c>
      <c r="L20" s="58">
        <v>285.20699999999994</v>
      </c>
      <c r="M20" s="59">
        <v>286.4732258064517</v>
      </c>
    </row>
    <row r="21" spans="1:13" ht="11.25">
      <c r="A21" s="74">
        <v>2009</v>
      </c>
      <c r="B21" s="65">
        <v>283.5712903225806</v>
      </c>
      <c r="C21" s="65">
        <v>281.8351724137931</v>
      </c>
      <c r="D21" s="65">
        <v>283.39548387096767</v>
      </c>
      <c r="E21" s="65">
        <v>292.4683333333333</v>
      </c>
      <c r="F21" s="65">
        <v>293.68612903225807</v>
      </c>
      <c r="G21" s="65">
        <v>292.44899999999996</v>
      </c>
      <c r="H21" s="65">
        <v>287.993870967742</v>
      </c>
      <c r="I21" s="65">
        <v>281.15612903225815</v>
      </c>
      <c r="J21" s="65">
        <v>276.1626666666668</v>
      </c>
      <c r="K21" s="65">
        <v>271.62645161290317</v>
      </c>
      <c r="L21" s="65">
        <v>266.311</v>
      </c>
      <c r="M21" s="66">
        <v>280.0890322580645</v>
      </c>
    </row>
    <row r="22" spans="1:13" ht="11.25">
      <c r="A22" s="75">
        <v>2010</v>
      </c>
      <c r="B22" s="67">
        <v>290.0580645161289</v>
      </c>
      <c r="C22" s="67">
        <v>289.19250000000005</v>
      </c>
      <c r="D22" s="67">
        <v>293.88483870967747</v>
      </c>
      <c r="E22" s="67">
        <v>295.97099999999995</v>
      </c>
      <c r="F22" s="67">
        <v>296.34451612903223</v>
      </c>
      <c r="G22" s="67">
        <v>294.4289999999999</v>
      </c>
      <c r="H22" s="67">
        <v>291.75096774193554</v>
      </c>
      <c r="I22" s="67">
        <v>288.58677419354837</v>
      </c>
      <c r="J22" s="67">
        <v>284.90000000000003</v>
      </c>
      <c r="K22" s="67">
        <v>285.21290322580654</v>
      </c>
      <c r="L22" s="67">
        <v>284.2656666666666</v>
      </c>
      <c r="M22" s="68">
        <v>287.4767741935484</v>
      </c>
    </row>
    <row r="23" spans="1:13" ht="11.25">
      <c r="A23" s="75">
        <v>2011</v>
      </c>
      <c r="B23" s="65">
        <v>281.63322580645166</v>
      </c>
      <c r="C23" s="65">
        <v>274.42903225806447</v>
      </c>
      <c r="D23" s="65">
        <v>274.9925806451613</v>
      </c>
      <c r="E23" s="65">
        <v>276.63129032258064</v>
      </c>
      <c r="F23" s="65">
        <v>280.9609677419355</v>
      </c>
      <c r="G23" s="65">
        <v>286.0767741935484</v>
      </c>
      <c r="H23" s="65">
        <v>284.7009677419355</v>
      </c>
      <c r="I23" s="65">
        <v>278.9612903225806</v>
      </c>
      <c r="J23" s="65">
        <v>273.94733333333335</v>
      </c>
      <c r="K23" s="65">
        <v>268.1674193548387</v>
      </c>
      <c r="L23" s="65">
        <v>261.61600000000004</v>
      </c>
      <c r="M23" s="66">
        <v>264.5048387096774</v>
      </c>
    </row>
    <row r="24" spans="1:13" ht="11.25">
      <c r="A24" s="74">
        <v>2012</v>
      </c>
      <c r="B24" s="65">
        <v>265.78</v>
      </c>
      <c r="C24" s="65">
        <v>267.68</v>
      </c>
      <c r="D24" s="65">
        <v>262.01</v>
      </c>
      <c r="E24" s="65">
        <v>280.2</v>
      </c>
      <c r="F24" s="65">
        <v>293.4</v>
      </c>
      <c r="G24" s="65">
        <v>294.4</v>
      </c>
      <c r="H24" s="65">
        <v>288.4</v>
      </c>
      <c r="I24" s="65">
        <v>280.4</v>
      </c>
      <c r="J24" s="65">
        <v>261.39</v>
      </c>
      <c r="K24" s="65">
        <v>261.57</v>
      </c>
      <c r="L24" s="65">
        <v>269.03</v>
      </c>
      <c r="M24" s="66">
        <v>276.64</v>
      </c>
    </row>
    <row r="25" spans="1:13" ht="11.25">
      <c r="A25" s="75">
        <v>2013</v>
      </c>
      <c r="B25" s="65">
        <v>278.27</v>
      </c>
      <c r="C25" s="65">
        <v>281.52</v>
      </c>
      <c r="D25" s="65">
        <v>294.83</v>
      </c>
      <c r="E25" s="69">
        <v>296.9</v>
      </c>
      <c r="F25" s="69">
        <v>296.9</v>
      </c>
      <c r="G25" s="65">
        <v>294.18</v>
      </c>
      <c r="H25" s="65">
        <v>289.7</v>
      </c>
      <c r="I25" s="65">
        <v>283.6</v>
      </c>
      <c r="J25" s="65">
        <v>280.8</v>
      </c>
      <c r="K25" s="65">
        <v>281.4</v>
      </c>
      <c r="L25" s="65">
        <v>282.5</v>
      </c>
      <c r="M25" s="66">
        <v>276.1</v>
      </c>
    </row>
    <row r="26" spans="1:13" ht="11.25">
      <c r="A26" s="75">
        <v>2014</v>
      </c>
      <c r="B26" s="65">
        <v>275.1</v>
      </c>
      <c r="C26" s="65">
        <v>277.5</v>
      </c>
      <c r="D26" s="65">
        <v>274.6</v>
      </c>
      <c r="E26" s="70">
        <v>285.3</v>
      </c>
      <c r="F26" s="70">
        <v>292.9</v>
      </c>
      <c r="G26" s="65">
        <v>294.9</v>
      </c>
      <c r="H26" s="65">
        <v>291.7</v>
      </c>
      <c r="I26" s="65">
        <v>286.8</v>
      </c>
      <c r="J26" s="65">
        <v>285.5</v>
      </c>
      <c r="K26" s="65">
        <v>285</v>
      </c>
      <c r="L26" s="65">
        <v>284.8</v>
      </c>
      <c r="M26" s="66">
        <v>286.3</v>
      </c>
    </row>
    <row r="27" spans="1:13" ht="11.25">
      <c r="A27" s="75">
        <v>2015</v>
      </c>
      <c r="B27" s="65">
        <v>288.7</v>
      </c>
      <c r="C27" s="65">
        <v>289.4</v>
      </c>
      <c r="D27" s="65">
        <v>292.2</v>
      </c>
      <c r="E27" s="70">
        <v>296.3</v>
      </c>
      <c r="F27" s="70">
        <v>296.1</v>
      </c>
      <c r="G27" s="65">
        <v>293.3</v>
      </c>
      <c r="H27" s="65">
        <v>287.5</v>
      </c>
      <c r="I27" s="65">
        <v>280.1</v>
      </c>
      <c r="J27" s="65">
        <v>272.1</v>
      </c>
      <c r="K27" s="65">
        <v>275.4</v>
      </c>
      <c r="L27" s="65">
        <v>278.9</v>
      </c>
      <c r="M27" s="66">
        <v>275.9</v>
      </c>
    </row>
    <row r="28" spans="1:13" ht="11.25">
      <c r="A28" s="75">
        <v>2016</v>
      </c>
      <c r="B28" s="197">
        <v>289.9</v>
      </c>
      <c r="C28" s="69">
        <v>292.4</v>
      </c>
      <c r="D28" s="65">
        <v>291.8</v>
      </c>
      <c r="E28" s="70">
        <v>296.5</v>
      </c>
      <c r="F28" s="70">
        <v>296.2</v>
      </c>
      <c r="G28" s="65">
        <v>295.6</v>
      </c>
      <c r="H28" s="65">
        <v>290.5</v>
      </c>
      <c r="I28" s="65">
        <v>285.4</v>
      </c>
      <c r="J28" s="65"/>
      <c r="K28" s="65"/>
      <c r="L28" s="65"/>
      <c r="M28" s="66"/>
    </row>
    <row r="29" spans="1:13" ht="9.75" customHeight="1">
      <c r="A29" s="128"/>
      <c r="B29" s="129" t="s">
        <v>14</v>
      </c>
      <c r="C29" s="130" t="s">
        <v>15</v>
      </c>
      <c r="D29" s="130" t="s">
        <v>16</v>
      </c>
      <c r="E29" s="130" t="s">
        <v>17</v>
      </c>
      <c r="F29" s="130" t="s">
        <v>18</v>
      </c>
      <c r="G29" s="130" t="s">
        <v>19</v>
      </c>
      <c r="H29" s="130" t="s">
        <v>20</v>
      </c>
      <c r="I29" s="130" t="s">
        <v>21</v>
      </c>
      <c r="J29" s="130" t="s">
        <v>22</v>
      </c>
      <c r="K29" s="130" t="s">
        <v>23</v>
      </c>
      <c r="L29" s="130" t="s">
        <v>24</v>
      </c>
      <c r="M29" s="131" t="s">
        <v>25</v>
      </c>
    </row>
    <row r="30" spans="1:13" ht="10.5" customHeight="1">
      <c r="A30" s="128">
        <v>2016</v>
      </c>
      <c r="B30" s="198">
        <v>289.9</v>
      </c>
      <c r="C30" s="132">
        <v>292.4</v>
      </c>
      <c r="D30" s="132">
        <v>291.8</v>
      </c>
      <c r="E30" s="132">
        <v>296.5</v>
      </c>
      <c r="F30" s="132">
        <v>296.2</v>
      </c>
      <c r="G30" s="132">
        <v>295.6</v>
      </c>
      <c r="H30" s="132">
        <v>290.5</v>
      </c>
      <c r="I30" s="132">
        <v>285.4</v>
      </c>
      <c r="J30" s="132"/>
      <c r="K30" s="132"/>
      <c r="L30" s="132"/>
      <c r="M30" s="133"/>
    </row>
    <row r="31" spans="1:13" ht="9.75" customHeight="1">
      <c r="A31" s="71" t="s">
        <v>155</v>
      </c>
      <c r="B31" s="132">
        <v>274.34784516129025</v>
      </c>
      <c r="C31" s="132">
        <v>275.4987824725886</v>
      </c>
      <c r="D31" s="132">
        <v>278.31987096774196</v>
      </c>
      <c r="E31" s="132">
        <v>285.8561716129032</v>
      </c>
      <c r="F31" s="132">
        <v>290.2701419354838</v>
      </c>
      <c r="G31" s="132">
        <v>289.412590967742</v>
      </c>
      <c r="H31" s="132">
        <v>284.9974451612903</v>
      </c>
      <c r="I31" s="132">
        <v>279.4680129032258</v>
      </c>
      <c r="J31" s="132">
        <v>275.35616000000005</v>
      </c>
      <c r="K31" s="132">
        <v>273.59369032258064</v>
      </c>
      <c r="L31" s="132">
        <v>275.01398666666665</v>
      </c>
      <c r="M31" s="132">
        <v>277.6429548387097</v>
      </c>
    </row>
    <row r="32" spans="1:13" ht="9" customHeight="1">
      <c r="A32" s="71" t="s">
        <v>156</v>
      </c>
      <c r="B32" s="72">
        <v>245.3</v>
      </c>
      <c r="C32" s="72">
        <v>247.1</v>
      </c>
      <c r="D32" s="72">
        <v>252.6</v>
      </c>
      <c r="E32" s="72">
        <v>264</v>
      </c>
      <c r="F32" s="72">
        <v>268.6</v>
      </c>
      <c r="G32" s="72">
        <v>271.3</v>
      </c>
      <c r="H32" s="72">
        <v>270.1</v>
      </c>
      <c r="I32" s="72">
        <v>261.1</v>
      </c>
      <c r="J32" s="72">
        <v>253.6</v>
      </c>
      <c r="K32" s="72">
        <v>248.4</v>
      </c>
      <c r="L32" s="72">
        <v>249.3</v>
      </c>
      <c r="M32" s="73">
        <v>252.1</v>
      </c>
    </row>
    <row r="33" spans="1:13" ht="10.5" customHeight="1" thickBot="1">
      <c r="A33" s="134" t="s">
        <v>157</v>
      </c>
      <c r="B33" s="135">
        <v>291.1</v>
      </c>
      <c r="C33" s="135">
        <v>292.4</v>
      </c>
      <c r="D33" s="135">
        <v>294.4</v>
      </c>
      <c r="E33" s="135">
        <v>296.9</v>
      </c>
      <c r="F33" s="135">
        <v>296.9</v>
      </c>
      <c r="G33" s="135">
        <v>296.2</v>
      </c>
      <c r="H33" s="135">
        <v>294.3</v>
      </c>
      <c r="I33" s="135">
        <v>291.5</v>
      </c>
      <c r="J33" s="135">
        <v>289.4</v>
      </c>
      <c r="K33" s="135">
        <v>288.3</v>
      </c>
      <c r="L33" s="135">
        <v>289.2</v>
      </c>
      <c r="M33" s="136">
        <v>288</v>
      </c>
    </row>
    <row r="35" spans="2:13" ht="11.25"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S9"/>
  <sheetViews>
    <sheetView view="pageBreakPreview" zoomScale="118" zoomScaleSheetLayoutView="118" zoomScalePageLayoutView="0" workbookViewId="0" topLeftCell="AS4">
      <selection activeCell="CZ20" sqref="CZ20"/>
    </sheetView>
  </sheetViews>
  <sheetFormatPr defaultColWidth="9.140625" defaultRowHeight="15"/>
  <cols>
    <col min="1" max="1" width="28.00390625" style="0" customWidth="1"/>
    <col min="2" max="97" width="2.28125" style="0" customWidth="1"/>
  </cols>
  <sheetData>
    <row r="1" spans="1:97" ht="15">
      <c r="A1" s="879" t="s">
        <v>886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  <c r="AJ1" s="879"/>
      <c r="AK1" s="879"/>
      <c r="AL1" s="879"/>
      <c r="AM1" s="879"/>
      <c r="AN1" s="879"/>
      <c r="AO1" s="879"/>
      <c r="AP1" s="879"/>
      <c r="AQ1" s="879"/>
      <c r="AR1" s="879"/>
      <c r="AS1" s="879"/>
      <c r="AT1" s="879"/>
      <c r="AU1" s="879"/>
      <c r="AV1" s="879"/>
      <c r="AW1" s="879"/>
      <c r="AX1" s="879"/>
      <c r="AY1" s="879"/>
      <c r="AZ1" s="879"/>
      <c r="BA1" s="879"/>
      <c r="BB1" s="879"/>
      <c r="BC1" s="879"/>
      <c r="BD1" s="879"/>
      <c r="BE1" s="879"/>
      <c r="BF1" s="879"/>
      <c r="BG1" s="879"/>
      <c r="BH1" s="879"/>
      <c r="BI1" s="879"/>
      <c r="BJ1" s="879"/>
      <c r="BK1" s="879"/>
      <c r="BL1" s="879"/>
      <c r="BM1" s="879"/>
      <c r="BN1" s="879"/>
      <c r="BO1" s="879"/>
      <c r="BP1" s="879"/>
      <c r="BQ1" s="879"/>
      <c r="BR1" s="879"/>
      <c r="BS1" s="879"/>
      <c r="BT1" s="879"/>
      <c r="BU1" s="879"/>
      <c r="BV1" s="879"/>
      <c r="BW1" s="879"/>
      <c r="BX1" s="879"/>
      <c r="BY1" s="879"/>
      <c r="BZ1" s="879"/>
      <c r="CA1" s="879"/>
      <c r="CB1" s="879"/>
      <c r="CC1" s="879"/>
      <c r="CD1" s="879"/>
      <c r="CE1" s="879"/>
      <c r="CF1" s="879"/>
      <c r="CG1" s="879"/>
      <c r="CH1" s="879"/>
      <c r="CI1" s="879"/>
      <c r="CJ1" s="879"/>
      <c r="CK1" s="879"/>
      <c r="CL1" s="879"/>
      <c r="CM1" s="879"/>
      <c r="CN1" s="879"/>
      <c r="CO1" s="879"/>
      <c r="CP1" s="879"/>
      <c r="CQ1" s="879"/>
      <c r="CR1" s="879"/>
      <c r="CS1" s="879"/>
    </row>
    <row r="2" spans="1:97" ht="15">
      <c r="A2" s="881" t="s">
        <v>885</v>
      </c>
      <c r="B2" s="880">
        <v>2009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>
        <v>2010</v>
      </c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>
        <v>2011</v>
      </c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0">
        <v>2012</v>
      </c>
      <c r="AM2" s="880"/>
      <c r="AN2" s="880"/>
      <c r="AO2" s="880"/>
      <c r="AP2" s="880"/>
      <c r="AQ2" s="880"/>
      <c r="AR2" s="880"/>
      <c r="AS2" s="880"/>
      <c r="AT2" s="880"/>
      <c r="AU2" s="880"/>
      <c r="AV2" s="880"/>
      <c r="AW2" s="880"/>
      <c r="AX2" s="880">
        <v>2013</v>
      </c>
      <c r="AY2" s="880"/>
      <c r="AZ2" s="880"/>
      <c r="BA2" s="880"/>
      <c r="BB2" s="880"/>
      <c r="BC2" s="880"/>
      <c r="BD2" s="880"/>
      <c r="BE2" s="880"/>
      <c r="BF2" s="880"/>
      <c r="BG2" s="880"/>
      <c r="BH2" s="880"/>
      <c r="BI2" s="880"/>
      <c r="BJ2" s="880">
        <v>2014</v>
      </c>
      <c r="BK2" s="880"/>
      <c r="BL2" s="880"/>
      <c r="BM2" s="880"/>
      <c r="BN2" s="880"/>
      <c r="BO2" s="880"/>
      <c r="BP2" s="880"/>
      <c r="BQ2" s="880"/>
      <c r="BR2" s="880"/>
      <c r="BS2" s="880"/>
      <c r="BT2" s="880"/>
      <c r="BU2" s="880"/>
      <c r="BV2" s="880">
        <v>2015</v>
      </c>
      <c r="BW2" s="880"/>
      <c r="BX2" s="880"/>
      <c r="BY2" s="880"/>
      <c r="BZ2" s="880"/>
      <c r="CA2" s="880"/>
      <c r="CB2" s="880"/>
      <c r="CC2" s="880"/>
      <c r="CD2" s="880"/>
      <c r="CE2" s="880"/>
      <c r="CF2" s="880"/>
      <c r="CG2" s="880"/>
      <c r="CH2" s="880">
        <v>2016</v>
      </c>
      <c r="CI2" s="880"/>
      <c r="CJ2" s="880"/>
      <c r="CK2" s="880"/>
      <c r="CL2" s="880"/>
      <c r="CM2" s="880"/>
      <c r="CN2" s="880"/>
      <c r="CO2" s="880"/>
      <c r="CP2" s="880"/>
      <c r="CQ2" s="880"/>
      <c r="CR2" s="880"/>
      <c r="CS2" s="880"/>
    </row>
    <row r="3" spans="1:97" ht="15">
      <c r="A3" s="881"/>
      <c r="B3" s="511">
        <v>1</v>
      </c>
      <c r="C3" s="511">
        <v>2</v>
      </c>
      <c r="D3" s="511">
        <v>3</v>
      </c>
      <c r="E3" s="511">
        <v>4</v>
      </c>
      <c r="F3" s="511">
        <v>5</v>
      </c>
      <c r="G3" s="511">
        <v>6</v>
      </c>
      <c r="H3" s="511">
        <v>7</v>
      </c>
      <c r="I3" s="511">
        <v>8</v>
      </c>
      <c r="J3" s="511">
        <v>9</v>
      </c>
      <c r="K3" s="511">
        <v>10</v>
      </c>
      <c r="L3" s="511">
        <v>11</v>
      </c>
      <c r="M3" s="511">
        <v>12</v>
      </c>
      <c r="N3" s="511">
        <v>1</v>
      </c>
      <c r="O3" s="511">
        <v>2</v>
      </c>
      <c r="P3" s="511">
        <v>3</v>
      </c>
      <c r="Q3" s="511">
        <v>4</v>
      </c>
      <c r="R3" s="511">
        <v>5</v>
      </c>
      <c r="S3" s="511">
        <v>6</v>
      </c>
      <c r="T3" s="511">
        <v>7</v>
      </c>
      <c r="U3" s="511">
        <v>8</v>
      </c>
      <c r="V3" s="511">
        <v>9</v>
      </c>
      <c r="W3" s="511">
        <v>10</v>
      </c>
      <c r="X3" s="511">
        <v>11</v>
      </c>
      <c r="Y3" s="511">
        <v>12</v>
      </c>
      <c r="Z3" s="511">
        <v>1</v>
      </c>
      <c r="AA3" s="511">
        <v>2</v>
      </c>
      <c r="AB3" s="511">
        <v>3</v>
      </c>
      <c r="AC3" s="511">
        <v>4</v>
      </c>
      <c r="AD3" s="511">
        <v>5</v>
      </c>
      <c r="AE3" s="511">
        <v>6</v>
      </c>
      <c r="AF3" s="511">
        <v>7</v>
      </c>
      <c r="AG3" s="511">
        <v>8</v>
      </c>
      <c r="AH3" s="511">
        <v>9</v>
      </c>
      <c r="AI3" s="511">
        <v>10</v>
      </c>
      <c r="AJ3" s="511">
        <v>11</v>
      </c>
      <c r="AK3" s="511">
        <v>12</v>
      </c>
      <c r="AL3" s="511">
        <v>1</v>
      </c>
      <c r="AM3" s="511">
        <v>2</v>
      </c>
      <c r="AN3" s="511">
        <v>3</v>
      </c>
      <c r="AO3" s="511">
        <v>4</v>
      </c>
      <c r="AP3" s="511">
        <v>5</v>
      </c>
      <c r="AQ3" s="511">
        <v>6</v>
      </c>
      <c r="AR3" s="511">
        <v>7</v>
      </c>
      <c r="AS3" s="511">
        <v>8</v>
      </c>
      <c r="AT3" s="511">
        <v>9</v>
      </c>
      <c r="AU3" s="511">
        <v>10</v>
      </c>
      <c r="AV3" s="511">
        <v>11</v>
      </c>
      <c r="AW3" s="511">
        <v>12</v>
      </c>
      <c r="AX3" s="511">
        <v>1</v>
      </c>
      <c r="AY3" s="511">
        <v>2</v>
      </c>
      <c r="AZ3" s="511">
        <v>3</v>
      </c>
      <c r="BA3" s="511">
        <v>4</v>
      </c>
      <c r="BB3" s="511">
        <v>5</v>
      </c>
      <c r="BC3" s="511">
        <v>6</v>
      </c>
      <c r="BD3" s="511">
        <v>7</v>
      </c>
      <c r="BE3" s="511">
        <v>8</v>
      </c>
      <c r="BF3" s="511">
        <v>9</v>
      </c>
      <c r="BG3" s="511">
        <v>10</v>
      </c>
      <c r="BH3" s="511">
        <v>11</v>
      </c>
      <c r="BI3" s="511">
        <v>12</v>
      </c>
      <c r="BJ3" s="511">
        <v>1</v>
      </c>
      <c r="BK3" s="511">
        <v>2</v>
      </c>
      <c r="BL3" s="511">
        <v>3</v>
      </c>
      <c r="BM3" s="511">
        <v>4</v>
      </c>
      <c r="BN3" s="511">
        <v>5</v>
      </c>
      <c r="BO3" s="511">
        <v>6</v>
      </c>
      <c r="BP3" s="511">
        <v>7</v>
      </c>
      <c r="BQ3" s="511">
        <v>8</v>
      </c>
      <c r="BR3" s="511">
        <v>9</v>
      </c>
      <c r="BS3" s="511">
        <v>10</v>
      </c>
      <c r="BT3" s="511">
        <v>11</v>
      </c>
      <c r="BU3" s="511">
        <v>12</v>
      </c>
      <c r="BV3" s="511">
        <v>1</v>
      </c>
      <c r="BW3" s="511">
        <v>2</v>
      </c>
      <c r="BX3" s="511">
        <v>3</v>
      </c>
      <c r="BY3" s="511">
        <v>4</v>
      </c>
      <c r="BZ3" s="511">
        <v>5</v>
      </c>
      <c r="CA3" s="511">
        <v>6</v>
      </c>
      <c r="CB3" s="511">
        <v>7</v>
      </c>
      <c r="CC3" s="511">
        <v>8</v>
      </c>
      <c r="CD3" s="511">
        <v>9</v>
      </c>
      <c r="CE3" s="511">
        <v>10</v>
      </c>
      <c r="CF3" s="511">
        <v>11</v>
      </c>
      <c r="CG3" s="511">
        <v>12</v>
      </c>
      <c r="CH3" s="511">
        <v>1</v>
      </c>
      <c r="CI3" s="511">
        <v>2</v>
      </c>
      <c r="CJ3" s="511">
        <v>3</v>
      </c>
      <c r="CK3" s="511">
        <v>4</v>
      </c>
      <c r="CL3" s="511">
        <v>5</v>
      </c>
      <c r="CM3" s="511">
        <v>6</v>
      </c>
      <c r="CN3" s="511">
        <v>7</v>
      </c>
      <c r="CO3" s="511">
        <v>8</v>
      </c>
      <c r="CP3" s="511">
        <v>9</v>
      </c>
      <c r="CQ3" s="511">
        <v>10</v>
      </c>
      <c r="CR3" s="511">
        <v>11</v>
      </c>
      <c r="CS3" s="511">
        <v>12</v>
      </c>
    </row>
    <row r="4" spans="1:97" ht="34.5" customHeight="1">
      <c r="A4" s="214" t="s">
        <v>626</v>
      </c>
      <c r="B4" s="202">
        <v>20889</v>
      </c>
      <c r="C4" s="202">
        <v>17889</v>
      </c>
      <c r="D4" s="202">
        <v>17445</v>
      </c>
      <c r="E4" s="202">
        <v>13450</v>
      </c>
      <c r="F4" s="202">
        <v>12360</v>
      </c>
      <c r="G4" s="202">
        <v>12499</v>
      </c>
      <c r="H4" s="202">
        <v>14559</v>
      </c>
      <c r="I4" s="202">
        <v>15259</v>
      </c>
      <c r="J4" s="202">
        <v>10442</v>
      </c>
      <c r="K4" s="202">
        <v>13037</v>
      </c>
      <c r="L4" s="202">
        <v>15429</v>
      </c>
      <c r="M4" s="202">
        <v>15480</v>
      </c>
      <c r="N4" s="203">
        <v>19704</v>
      </c>
      <c r="O4" s="203">
        <v>15878</v>
      </c>
      <c r="P4" s="203">
        <v>15420</v>
      </c>
      <c r="Q4" s="203">
        <v>12070</v>
      </c>
      <c r="R4" s="203">
        <v>12161</v>
      </c>
      <c r="S4" s="203">
        <v>10676</v>
      </c>
      <c r="T4" s="203">
        <v>12256</v>
      </c>
      <c r="U4" s="203">
        <v>11513</v>
      </c>
      <c r="V4" s="204">
        <v>11140</v>
      </c>
      <c r="W4" s="204">
        <v>16003</v>
      </c>
      <c r="X4" s="204">
        <v>10714</v>
      </c>
      <c r="Y4" s="204">
        <v>16011</v>
      </c>
      <c r="Z4" s="202">
        <v>17051</v>
      </c>
      <c r="AA4" s="202">
        <v>13658.3</v>
      </c>
      <c r="AB4" s="202">
        <v>15221.59999999993</v>
      </c>
      <c r="AC4" s="202">
        <v>11440</v>
      </c>
      <c r="AD4" s="202">
        <v>14510.799999999941</v>
      </c>
      <c r="AE4" s="205">
        <v>10957</v>
      </c>
      <c r="AF4" s="202">
        <v>17156.296999999962</v>
      </c>
      <c r="AG4" s="202">
        <v>16150.858999999939</v>
      </c>
      <c r="AH4" s="206">
        <v>13612</v>
      </c>
      <c r="AI4" s="202">
        <v>12213.23508254247</v>
      </c>
      <c r="AJ4" s="202">
        <v>13684.089458245984</v>
      </c>
      <c r="AK4" s="202">
        <v>15282.038376547765</v>
      </c>
      <c r="AL4" s="202">
        <v>18073.86572473699</v>
      </c>
      <c r="AM4" s="202">
        <v>15494.33846710895</v>
      </c>
      <c r="AN4" s="202">
        <v>13039</v>
      </c>
      <c r="AO4" s="202">
        <v>9624.7</v>
      </c>
      <c r="AP4" s="202">
        <v>6652.6</v>
      </c>
      <c r="AQ4" s="202">
        <v>14671</v>
      </c>
      <c r="AR4" s="202">
        <v>14303.256014598981</v>
      </c>
      <c r="AS4" s="202">
        <v>15327</v>
      </c>
      <c r="AT4" s="202">
        <v>10935</v>
      </c>
      <c r="AU4" s="202">
        <v>12059.721665297971</v>
      </c>
      <c r="AV4" s="202">
        <v>13305.168552565012</v>
      </c>
      <c r="AW4" s="202">
        <v>18345</v>
      </c>
      <c r="AX4" s="207">
        <v>22871.903082548986</v>
      </c>
      <c r="AY4" s="207">
        <v>17006.06622065096</v>
      </c>
      <c r="AZ4" s="207">
        <v>14493.212774075908</v>
      </c>
      <c r="BA4" s="208">
        <v>13983.147927808925</v>
      </c>
      <c r="BB4" s="209">
        <v>11711</v>
      </c>
      <c r="BC4" s="209">
        <v>15866</v>
      </c>
      <c r="BD4" s="209">
        <v>16412</v>
      </c>
      <c r="BE4" s="209">
        <v>16994</v>
      </c>
      <c r="BF4" s="209">
        <v>14303</v>
      </c>
      <c r="BG4" s="210">
        <v>16327.56461208707</v>
      </c>
      <c r="BH4" s="210">
        <v>18046.286051668063</v>
      </c>
      <c r="BI4" s="210">
        <v>23669.769896922924</v>
      </c>
      <c r="BJ4" s="211">
        <v>20045</v>
      </c>
      <c r="BK4" s="211">
        <v>19144</v>
      </c>
      <c r="BL4" s="211">
        <v>20529</v>
      </c>
      <c r="BM4" s="210">
        <v>20982</v>
      </c>
      <c r="BN4" s="210">
        <v>15117</v>
      </c>
      <c r="BO4" s="209">
        <v>13603</v>
      </c>
      <c r="BP4" s="209">
        <v>14825</v>
      </c>
      <c r="BQ4" s="210">
        <v>15455</v>
      </c>
      <c r="BR4" s="210">
        <v>11831</v>
      </c>
      <c r="BS4" s="210">
        <v>13592</v>
      </c>
      <c r="BT4" s="210">
        <v>13121</v>
      </c>
      <c r="BU4" s="210">
        <v>14964</v>
      </c>
      <c r="BV4" s="211">
        <v>18577</v>
      </c>
      <c r="BW4" s="211">
        <v>15359</v>
      </c>
      <c r="BX4" s="211">
        <v>14263</v>
      </c>
      <c r="BY4" s="210">
        <v>12218</v>
      </c>
      <c r="BZ4" s="210">
        <v>10578</v>
      </c>
      <c r="CA4" s="210">
        <v>10446</v>
      </c>
      <c r="CB4" s="209">
        <v>12629</v>
      </c>
      <c r="CC4" s="210">
        <v>13830</v>
      </c>
      <c r="CD4" s="210">
        <v>8992</v>
      </c>
      <c r="CE4" s="210">
        <v>12807</v>
      </c>
      <c r="CF4" s="210">
        <v>14283</v>
      </c>
      <c r="CG4" s="210">
        <v>18743</v>
      </c>
      <c r="CH4" s="211">
        <v>16293</v>
      </c>
      <c r="CI4" s="211">
        <v>16164</v>
      </c>
      <c r="CJ4" s="211">
        <v>14222</v>
      </c>
      <c r="CK4" s="210">
        <v>11636</v>
      </c>
      <c r="CL4" s="210">
        <v>11820</v>
      </c>
      <c r="CM4" s="210">
        <v>9945</v>
      </c>
      <c r="CN4" s="209">
        <v>11191</v>
      </c>
      <c r="CO4" s="210">
        <v>12307</v>
      </c>
      <c r="CP4" s="210"/>
      <c r="CQ4" s="210"/>
      <c r="CR4" s="210"/>
      <c r="CS4" s="210"/>
    </row>
    <row r="5" spans="1:97" ht="34.5" customHeight="1">
      <c r="A5" s="215" t="s">
        <v>627</v>
      </c>
      <c r="B5" s="202">
        <v>112692</v>
      </c>
      <c r="C5" s="202">
        <v>98658</v>
      </c>
      <c r="D5" s="202">
        <v>101693</v>
      </c>
      <c r="E5" s="202">
        <v>78561</v>
      </c>
      <c r="F5" s="202">
        <v>74209</v>
      </c>
      <c r="G5" s="202">
        <v>69837</v>
      </c>
      <c r="H5" s="202">
        <v>74098</v>
      </c>
      <c r="I5" s="202">
        <v>76496</v>
      </c>
      <c r="J5" s="202">
        <v>63782</v>
      </c>
      <c r="K5" s="207">
        <v>74367</v>
      </c>
      <c r="L5" s="202">
        <v>86189</v>
      </c>
      <c r="M5" s="202">
        <v>104868</v>
      </c>
      <c r="N5" s="203">
        <v>114747</v>
      </c>
      <c r="O5" s="203">
        <v>103969</v>
      </c>
      <c r="P5" s="203">
        <v>102685</v>
      </c>
      <c r="Q5" s="203">
        <v>82550</v>
      </c>
      <c r="R5" s="203">
        <v>75006</v>
      </c>
      <c r="S5" s="203">
        <v>72289</v>
      </c>
      <c r="T5" s="203">
        <v>76103</v>
      </c>
      <c r="U5" s="203">
        <v>78334</v>
      </c>
      <c r="V5" s="204">
        <v>64551</v>
      </c>
      <c r="W5" s="204">
        <v>55645</v>
      </c>
      <c r="X5" s="204">
        <v>64411.8354</v>
      </c>
      <c r="Y5" s="204">
        <v>78244</v>
      </c>
      <c r="Z5" s="202">
        <v>85619.4</v>
      </c>
      <c r="AA5" s="202">
        <v>74443</v>
      </c>
      <c r="AB5" s="202">
        <v>74674.1</v>
      </c>
      <c r="AC5" s="202">
        <v>62311</v>
      </c>
      <c r="AD5" s="202">
        <v>58586.8</v>
      </c>
      <c r="AE5" s="205">
        <v>57640</v>
      </c>
      <c r="AF5" s="202">
        <v>58512.425320000024</v>
      </c>
      <c r="AG5" s="202">
        <v>62706.64250400005</v>
      </c>
      <c r="AH5" s="206">
        <v>57138</v>
      </c>
      <c r="AI5" s="202">
        <v>63853.207170003996</v>
      </c>
      <c r="AJ5" s="202">
        <v>73491.1869866074</v>
      </c>
      <c r="AK5" s="202">
        <v>85849.95388868751</v>
      </c>
      <c r="AL5" s="202">
        <v>93441.08091342304</v>
      </c>
      <c r="AM5" s="202">
        <v>87873.82711989162</v>
      </c>
      <c r="AN5" s="202">
        <v>77702</v>
      </c>
      <c r="AO5" s="202">
        <v>72144</v>
      </c>
      <c r="AP5" s="202">
        <v>66899</v>
      </c>
      <c r="AQ5" s="202">
        <v>59766</v>
      </c>
      <c r="AR5" s="202">
        <v>67304.15516362006</v>
      </c>
      <c r="AS5" s="202">
        <v>66839</v>
      </c>
      <c r="AT5" s="202">
        <v>60433</v>
      </c>
      <c r="AU5" s="207">
        <v>61615.53890782733</v>
      </c>
      <c r="AV5" s="202">
        <v>70034.76348342487</v>
      </c>
      <c r="AW5" s="202">
        <v>95564</v>
      </c>
      <c r="AX5" s="206">
        <v>90192.73598919845</v>
      </c>
      <c r="AY5" s="206">
        <v>84133.58015568797</v>
      </c>
      <c r="AZ5" s="206">
        <v>87890.67132039965</v>
      </c>
      <c r="BA5" s="206">
        <v>68948.10786250804</v>
      </c>
      <c r="BB5" s="212">
        <v>64737</v>
      </c>
      <c r="BC5" s="212">
        <v>61865</v>
      </c>
      <c r="BD5" s="212">
        <v>66686</v>
      </c>
      <c r="BE5" s="212">
        <v>69006</v>
      </c>
      <c r="BF5" s="212">
        <v>60636</v>
      </c>
      <c r="BG5" s="213">
        <v>64620.84875999017</v>
      </c>
      <c r="BH5" s="213">
        <v>71604.57108434547</v>
      </c>
      <c r="BI5" s="213">
        <v>94039.45703219135</v>
      </c>
      <c r="BJ5" s="213">
        <v>91442</v>
      </c>
      <c r="BK5" s="213">
        <v>76871</v>
      </c>
      <c r="BL5" s="213">
        <v>77639</v>
      </c>
      <c r="BM5" s="213">
        <v>67013</v>
      </c>
      <c r="BN5" s="213">
        <v>67117</v>
      </c>
      <c r="BO5" s="212">
        <v>62562</v>
      </c>
      <c r="BP5" s="212">
        <v>65819</v>
      </c>
      <c r="BQ5" s="213">
        <v>69072</v>
      </c>
      <c r="BR5" s="213">
        <v>63018</v>
      </c>
      <c r="BS5" s="213">
        <v>68074</v>
      </c>
      <c r="BT5" s="213">
        <v>91791</v>
      </c>
      <c r="BU5" s="213">
        <v>107998</v>
      </c>
      <c r="BV5" s="213">
        <v>125766</v>
      </c>
      <c r="BW5" s="213">
        <v>109193</v>
      </c>
      <c r="BX5" s="213">
        <v>110877</v>
      </c>
      <c r="BY5" s="213">
        <v>95987</v>
      </c>
      <c r="BZ5" s="213">
        <v>88815</v>
      </c>
      <c r="CA5" s="213">
        <v>87544</v>
      </c>
      <c r="CB5" s="212">
        <v>100179</v>
      </c>
      <c r="CC5" s="213">
        <v>97516</v>
      </c>
      <c r="CD5" s="213">
        <v>87584</v>
      </c>
      <c r="CE5" s="213">
        <v>87547</v>
      </c>
      <c r="CF5" s="213">
        <v>94973</v>
      </c>
      <c r="CG5" s="213">
        <v>117812</v>
      </c>
      <c r="CH5" s="213">
        <v>125071</v>
      </c>
      <c r="CI5" s="213">
        <v>101612</v>
      </c>
      <c r="CJ5" s="213">
        <v>106426</v>
      </c>
      <c r="CK5" s="213">
        <v>87210</v>
      </c>
      <c r="CL5" s="213">
        <v>88640</v>
      </c>
      <c r="CM5" s="213">
        <v>87523</v>
      </c>
      <c r="CN5" s="212">
        <v>96096</v>
      </c>
      <c r="CO5" s="213">
        <v>95846</v>
      </c>
      <c r="CP5" s="213"/>
      <c r="CQ5" s="213"/>
      <c r="CR5" s="213"/>
      <c r="CS5" s="213"/>
    </row>
    <row r="6" spans="1:97" ht="34.5" customHeight="1">
      <c r="A6" s="512" t="s">
        <v>628</v>
      </c>
      <c r="B6" s="513">
        <f>B4+B5</f>
        <v>133581</v>
      </c>
      <c r="C6" s="513">
        <f aca="true" t="shared" si="0" ref="C6:M6">C4+C5</f>
        <v>116547</v>
      </c>
      <c r="D6" s="513">
        <f t="shared" si="0"/>
        <v>119138</v>
      </c>
      <c r="E6" s="513">
        <f t="shared" si="0"/>
        <v>92011</v>
      </c>
      <c r="F6" s="513">
        <f t="shared" si="0"/>
        <v>86569</v>
      </c>
      <c r="G6" s="513">
        <f t="shared" si="0"/>
        <v>82336</v>
      </c>
      <c r="H6" s="513">
        <f t="shared" si="0"/>
        <v>88657</v>
      </c>
      <c r="I6" s="513">
        <f t="shared" si="0"/>
        <v>91755</v>
      </c>
      <c r="J6" s="513">
        <f t="shared" si="0"/>
        <v>74224</v>
      </c>
      <c r="K6" s="513">
        <f t="shared" si="0"/>
        <v>87404</v>
      </c>
      <c r="L6" s="513">
        <f t="shared" si="0"/>
        <v>101618</v>
      </c>
      <c r="M6" s="513">
        <f t="shared" si="0"/>
        <v>120348</v>
      </c>
      <c r="N6" s="513">
        <f>N4+N5</f>
        <v>134451</v>
      </c>
      <c r="O6" s="513">
        <f aca="true" t="shared" si="1" ref="O6:Y6">O4+O5</f>
        <v>119847</v>
      </c>
      <c r="P6" s="513">
        <f t="shared" si="1"/>
        <v>118105</v>
      </c>
      <c r="Q6" s="513">
        <f t="shared" si="1"/>
        <v>94620</v>
      </c>
      <c r="R6" s="513">
        <f t="shared" si="1"/>
        <v>87167</v>
      </c>
      <c r="S6" s="513">
        <f t="shared" si="1"/>
        <v>82965</v>
      </c>
      <c r="T6" s="513">
        <f t="shared" si="1"/>
        <v>88359</v>
      </c>
      <c r="U6" s="513">
        <f t="shared" si="1"/>
        <v>89847</v>
      </c>
      <c r="V6" s="513">
        <f t="shared" si="1"/>
        <v>75691</v>
      </c>
      <c r="W6" s="513">
        <f t="shared" si="1"/>
        <v>71648</v>
      </c>
      <c r="X6" s="513">
        <f t="shared" si="1"/>
        <v>75125.83540000001</v>
      </c>
      <c r="Y6" s="513">
        <f t="shared" si="1"/>
        <v>94255</v>
      </c>
      <c r="Z6" s="513">
        <f>Z4+Z5</f>
        <v>102670.4</v>
      </c>
      <c r="AA6" s="513">
        <f aca="true" t="shared" si="2" ref="AA6:AK6">AA4+AA5</f>
        <v>88101.3</v>
      </c>
      <c r="AB6" s="513">
        <f t="shared" si="2"/>
        <v>89895.69999999994</v>
      </c>
      <c r="AC6" s="513">
        <f t="shared" si="2"/>
        <v>73751</v>
      </c>
      <c r="AD6" s="513">
        <f t="shared" si="2"/>
        <v>73097.59999999995</v>
      </c>
      <c r="AE6" s="513">
        <f t="shared" si="2"/>
        <v>68597</v>
      </c>
      <c r="AF6" s="513">
        <f t="shared" si="2"/>
        <v>75668.72231999999</v>
      </c>
      <c r="AG6" s="513">
        <f t="shared" si="2"/>
        <v>78857.50150399999</v>
      </c>
      <c r="AH6" s="513">
        <f t="shared" si="2"/>
        <v>70750</v>
      </c>
      <c r="AI6" s="513">
        <f t="shared" si="2"/>
        <v>76066.44225254646</v>
      </c>
      <c r="AJ6" s="513">
        <f t="shared" si="2"/>
        <v>87175.27644485339</v>
      </c>
      <c r="AK6" s="513">
        <f t="shared" si="2"/>
        <v>101131.99226523527</v>
      </c>
      <c r="AL6" s="513">
        <f>AL4+AL5</f>
        <v>111514.94663816002</v>
      </c>
      <c r="AM6" s="513">
        <f aca="true" t="shared" si="3" ref="AM6:BC6">AM4+AM5</f>
        <v>103368.16558700056</v>
      </c>
      <c r="AN6" s="513">
        <f t="shared" si="3"/>
        <v>90741</v>
      </c>
      <c r="AO6" s="513">
        <f t="shared" si="3"/>
        <v>81768.7</v>
      </c>
      <c r="AP6" s="513">
        <f t="shared" si="3"/>
        <v>73551.6</v>
      </c>
      <c r="AQ6" s="513">
        <f t="shared" si="3"/>
        <v>74437</v>
      </c>
      <c r="AR6" s="513">
        <f t="shared" si="3"/>
        <v>81607.41117821904</v>
      </c>
      <c r="AS6" s="513">
        <f t="shared" si="3"/>
        <v>82166</v>
      </c>
      <c r="AT6" s="513">
        <f t="shared" si="3"/>
        <v>71368</v>
      </c>
      <c r="AU6" s="513">
        <f t="shared" si="3"/>
        <v>73675.2605731253</v>
      </c>
      <c r="AV6" s="513">
        <f t="shared" si="3"/>
        <v>83339.93203598988</v>
      </c>
      <c r="AW6" s="513">
        <f t="shared" si="3"/>
        <v>113909</v>
      </c>
      <c r="AX6" s="513">
        <f t="shared" si="3"/>
        <v>113064.63907174744</v>
      </c>
      <c r="AY6" s="513">
        <f t="shared" si="3"/>
        <v>101139.64637633893</v>
      </c>
      <c r="AZ6" s="513">
        <f t="shared" si="3"/>
        <v>102383.88409447555</v>
      </c>
      <c r="BA6" s="513">
        <f t="shared" si="3"/>
        <v>82931.25579031697</v>
      </c>
      <c r="BB6" s="514">
        <f t="shared" si="3"/>
        <v>76448</v>
      </c>
      <c r="BC6" s="514">
        <f t="shared" si="3"/>
        <v>77731</v>
      </c>
      <c r="BD6" s="514">
        <v>83098</v>
      </c>
      <c r="BE6" s="514">
        <v>86000</v>
      </c>
      <c r="BF6" s="514">
        <v>74939</v>
      </c>
      <c r="BG6" s="515">
        <f aca="true" t="shared" si="4" ref="BG6:BL6">BG4+BG5</f>
        <v>80948.41337207724</v>
      </c>
      <c r="BH6" s="515">
        <f t="shared" si="4"/>
        <v>89650.85713601354</v>
      </c>
      <c r="BI6" s="515">
        <f t="shared" si="4"/>
        <v>117709.22692911427</v>
      </c>
      <c r="BJ6" s="515">
        <f t="shared" si="4"/>
        <v>111487</v>
      </c>
      <c r="BK6" s="515">
        <f t="shared" si="4"/>
        <v>96015</v>
      </c>
      <c r="BL6" s="515">
        <f t="shared" si="4"/>
        <v>98168</v>
      </c>
      <c r="BM6" s="515">
        <v>87995</v>
      </c>
      <c r="BN6" s="515">
        <v>82234</v>
      </c>
      <c r="BO6" s="514">
        <f aca="true" t="shared" si="5" ref="BO6:CO6">BO4+BO5</f>
        <v>76165</v>
      </c>
      <c r="BP6" s="514">
        <f t="shared" si="5"/>
        <v>80644</v>
      </c>
      <c r="BQ6" s="514">
        <f t="shared" si="5"/>
        <v>84527</v>
      </c>
      <c r="BR6" s="514">
        <f t="shared" si="5"/>
        <v>74849</v>
      </c>
      <c r="BS6" s="514">
        <f t="shared" si="5"/>
        <v>81666</v>
      </c>
      <c r="BT6" s="515">
        <f t="shared" si="5"/>
        <v>104912</v>
      </c>
      <c r="BU6" s="515">
        <f t="shared" si="5"/>
        <v>122962</v>
      </c>
      <c r="BV6" s="515">
        <f t="shared" si="5"/>
        <v>144343</v>
      </c>
      <c r="BW6" s="515">
        <f t="shared" si="5"/>
        <v>124552</v>
      </c>
      <c r="BX6" s="515">
        <f t="shared" si="5"/>
        <v>125140</v>
      </c>
      <c r="BY6" s="515">
        <f t="shared" si="5"/>
        <v>108205</v>
      </c>
      <c r="BZ6" s="515">
        <f t="shared" si="5"/>
        <v>99393</v>
      </c>
      <c r="CA6" s="515">
        <f t="shared" si="5"/>
        <v>97990</v>
      </c>
      <c r="CB6" s="515">
        <f t="shared" si="5"/>
        <v>112808</v>
      </c>
      <c r="CC6" s="515">
        <f t="shared" si="5"/>
        <v>111346</v>
      </c>
      <c r="CD6" s="515">
        <f t="shared" si="5"/>
        <v>96576</v>
      </c>
      <c r="CE6" s="515">
        <f t="shared" si="5"/>
        <v>100354</v>
      </c>
      <c r="CF6" s="515">
        <f t="shared" si="5"/>
        <v>109256</v>
      </c>
      <c r="CG6" s="515">
        <f t="shared" si="5"/>
        <v>136555</v>
      </c>
      <c r="CH6" s="515">
        <f t="shared" si="5"/>
        <v>141364</v>
      </c>
      <c r="CI6" s="515">
        <f t="shared" si="5"/>
        <v>117776</v>
      </c>
      <c r="CJ6" s="515">
        <f t="shared" si="5"/>
        <v>120648</v>
      </c>
      <c r="CK6" s="515">
        <f t="shared" si="5"/>
        <v>98846</v>
      </c>
      <c r="CL6" s="515">
        <f t="shared" si="5"/>
        <v>100460</v>
      </c>
      <c r="CM6" s="515">
        <f t="shared" si="5"/>
        <v>97468</v>
      </c>
      <c r="CN6" s="515">
        <f t="shared" si="5"/>
        <v>107287</v>
      </c>
      <c r="CO6" s="515">
        <f t="shared" si="5"/>
        <v>108153</v>
      </c>
      <c r="CP6" s="515"/>
      <c r="CQ6" s="515"/>
      <c r="CR6" s="515"/>
      <c r="CS6" s="515"/>
    </row>
    <row r="7" spans="1:97" ht="34.5" customHeight="1">
      <c r="A7" s="215" t="s">
        <v>629</v>
      </c>
      <c r="B7" s="202">
        <v>129227</v>
      </c>
      <c r="C7" s="202">
        <v>94179</v>
      </c>
      <c r="D7" s="202">
        <v>105100</v>
      </c>
      <c r="E7" s="202">
        <v>60378</v>
      </c>
      <c r="F7" s="202">
        <v>63287</v>
      </c>
      <c r="G7" s="202">
        <v>49183</v>
      </c>
      <c r="H7" s="202">
        <v>63850</v>
      </c>
      <c r="I7" s="202">
        <v>57347</v>
      </c>
      <c r="J7" s="202">
        <v>37174</v>
      </c>
      <c r="K7" s="202">
        <v>62743</v>
      </c>
      <c r="L7" s="202">
        <v>84803</v>
      </c>
      <c r="M7" s="202">
        <v>115683</v>
      </c>
      <c r="N7" s="203">
        <v>121842</v>
      </c>
      <c r="O7" s="203">
        <v>93308</v>
      </c>
      <c r="P7" s="203">
        <v>102285</v>
      </c>
      <c r="Q7" s="203">
        <v>58436</v>
      </c>
      <c r="R7" s="203">
        <v>73452</v>
      </c>
      <c r="S7" s="203">
        <v>57085</v>
      </c>
      <c r="T7" s="203">
        <v>41963</v>
      </c>
      <c r="U7" s="203">
        <v>57828</v>
      </c>
      <c r="V7" s="204">
        <v>17974</v>
      </c>
      <c r="W7" s="204">
        <v>28109</v>
      </c>
      <c r="X7" s="204">
        <v>36566.1646</v>
      </c>
      <c r="Y7" s="204">
        <v>89967</v>
      </c>
      <c r="Z7" s="202">
        <v>272543</v>
      </c>
      <c r="AA7" s="202">
        <v>132156.9</v>
      </c>
      <c r="AB7" s="202">
        <v>128620.29999999996</v>
      </c>
      <c r="AC7" s="202">
        <v>38393</v>
      </c>
      <c r="AD7" s="202">
        <v>46394.90000000001</v>
      </c>
      <c r="AE7" s="205">
        <v>27474</v>
      </c>
      <c r="AF7" s="202">
        <v>33258.8</v>
      </c>
      <c r="AG7" s="202">
        <v>21828.57549599983</v>
      </c>
      <c r="AH7" s="206">
        <v>36050</v>
      </c>
      <c r="AI7" s="202">
        <v>49817.86155161835</v>
      </c>
      <c r="AJ7" s="202">
        <v>97497.21862014853</v>
      </c>
      <c r="AK7" s="202">
        <v>136397.42094075374</v>
      </c>
      <c r="AL7" s="202">
        <v>150538.1555344885</v>
      </c>
      <c r="AM7" s="202">
        <v>298929.7740936682</v>
      </c>
      <c r="AN7" s="202">
        <v>238955</v>
      </c>
      <c r="AO7" s="202">
        <v>162539.6</v>
      </c>
      <c r="AP7" s="202">
        <v>114548.5</v>
      </c>
      <c r="AQ7" s="202">
        <v>120316</v>
      </c>
      <c r="AR7" s="202">
        <v>162710.3293162182</v>
      </c>
      <c r="AS7" s="202">
        <v>163857</v>
      </c>
      <c r="AT7" s="202">
        <v>126268</v>
      </c>
      <c r="AU7" s="202">
        <v>98541.51020612563</v>
      </c>
      <c r="AV7" s="202">
        <v>146332.13084949923</v>
      </c>
      <c r="AW7" s="202">
        <v>255691</v>
      </c>
      <c r="AX7" s="206">
        <v>245824.78001080157</v>
      </c>
      <c r="AY7" s="206">
        <v>223001.51944431197</v>
      </c>
      <c r="AZ7" s="206">
        <v>222867.5001876004</v>
      </c>
      <c r="BA7" s="206">
        <v>133430.424051242</v>
      </c>
      <c r="BB7" s="212">
        <v>122333</v>
      </c>
      <c r="BC7" s="212">
        <v>128510</v>
      </c>
      <c r="BD7" s="212">
        <v>153798</v>
      </c>
      <c r="BE7" s="212">
        <v>131853</v>
      </c>
      <c r="BF7" s="212">
        <v>98037</v>
      </c>
      <c r="BG7" s="213">
        <v>163944.8536010838</v>
      </c>
      <c r="BH7" s="213">
        <v>193906.52488767053</v>
      </c>
      <c r="BI7" s="213">
        <v>293067.93508511566</v>
      </c>
      <c r="BJ7" s="213">
        <v>233256</v>
      </c>
      <c r="BK7" s="213">
        <v>170191</v>
      </c>
      <c r="BL7" s="213">
        <v>178112</v>
      </c>
      <c r="BM7" s="213">
        <v>118651</v>
      </c>
      <c r="BN7" s="213">
        <v>117129</v>
      </c>
      <c r="BO7" s="212">
        <v>94707</v>
      </c>
      <c r="BP7" s="212">
        <v>113486</v>
      </c>
      <c r="BQ7" s="213">
        <v>117658</v>
      </c>
      <c r="BR7" s="213">
        <v>81085</v>
      </c>
      <c r="BS7" s="213">
        <v>103813</v>
      </c>
      <c r="BT7" s="213">
        <v>74755</v>
      </c>
      <c r="BU7" s="213">
        <v>117469</v>
      </c>
      <c r="BV7" s="213">
        <v>107278</v>
      </c>
      <c r="BW7" s="213">
        <v>63833</v>
      </c>
      <c r="BX7" s="213">
        <v>70440</v>
      </c>
      <c r="BY7" s="213">
        <v>48858</v>
      </c>
      <c r="BZ7" s="213">
        <v>48192</v>
      </c>
      <c r="CA7" s="213">
        <v>35193</v>
      </c>
      <c r="CB7" s="212">
        <v>51355</v>
      </c>
      <c r="CC7" s="213">
        <v>43671</v>
      </c>
      <c r="CD7" s="213">
        <v>19572</v>
      </c>
      <c r="CE7" s="213">
        <v>42352</v>
      </c>
      <c r="CF7" s="213">
        <v>50771</v>
      </c>
      <c r="CG7" s="213">
        <v>87385</v>
      </c>
      <c r="CH7" s="213">
        <v>91710</v>
      </c>
      <c r="CI7" s="213">
        <v>44565</v>
      </c>
      <c r="CJ7" s="213">
        <v>50978</v>
      </c>
      <c r="CK7" s="213">
        <v>23653</v>
      </c>
      <c r="CL7" s="213">
        <v>28291</v>
      </c>
      <c r="CM7" s="213">
        <v>15320</v>
      </c>
      <c r="CN7" s="212">
        <v>25137</v>
      </c>
      <c r="CO7" s="213">
        <v>21142</v>
      </c>
      <c r="CP7" s="213"/>
      <c r="CQ7" s="213"/>
      <c r="CR7" s="213"/>
      <c r="CS7" s="213"/>
    </row>
    <row r="8" spans="1:97" ht="34.5" customHeight="1">
      <c r="A8" s="215" t="s">
        <v>630</v>
      </c>
      <c r="B8" s="206">
        <f>B7+B6</f>
        <v>262808</v>
      </c>
      <c r="C8" s="206">
        <f aca="true" t="shared" si="6" ref="C8:M8">C7+C6</f>
        <v>210726</v>
      </c>
      <c r="D8" s="206">
        <f t="shared" si="6"/>
        <v>224238</v>
      </c>
      <c r="E8" s="206">
        <f t="shared" si="6"/>
        <v>152389</v>
      </c>
      <c r="F8" s="206">
        <f t="shared" si="6"/>
        <v>149856</v>
      </c>
      <c r="G8" s="206">
        <f t="shared" si="6"/>
        <v>131519</v>
      </c>
      <c r="H8" s="206">
        <f t="shared" si="6"/>
        <v>152507</v>
      </c>
      <c r="I8" s="206">
        <f t="shared" si="6"/>
        <v>149102</v>
      </c>
      <c r="J8" s="206">
        <f t="shared" si="6"/>
        <v>111398</v>
      </c>
      <c r="K8" s="206">
        <f t="shared" si="6"/>
        <v>150147</v>
      </c>
      <c r="L8" s="206">
        <f t="shared" si="6"/>
        <v>186421</v>
      </c>
      <c r="M8" s="206">
        <f t="shared" si="6"/>
        <v>236031</v>
      </c>
      <c r="N8" s="206">
        <f>N7+N6</f>
        <v>256293</v>
      </c>
      <c r="O8" s="206">
        <f aca="true" t="shared" si="7" ref="O8:Y8">O7+O6</f>
        <v>213155</v>
      </c>
      <c r="P8" s="206">
        <f t="shared" si="7"/>
        <v>220390</v>
      </c>
      <c r="Q8" s="206">
        <f t="shared" si="7"/>
        <v>153056</v>
      </c>
      <c r="R8" s="206">
        <f t="shared" si="7"/>
        <v>160619</v>
      </c>
      <c r="S8" s="206">
        <f t="shared" si="7"/>
        <v>140050</v>
      </c>
      <c r="T8" s="206">
        <f t="shared" si="7"/>
        <v>130322</v>
      </c>
      <c r="U8" s="206">
        <f t="shared" si="7"/>
        <v>147675</v>
      </c>
      <c r="V8" s="206">
        <f t="shared" si="7"/>
        <v>93665</v>
      </c>
      <c r="W8" s="206">
        <f t="shared" si="7"/>
        <v>99757</v>
      </c>
      <c r="X8" s="206">
        <f t="shared" si="7"/>
        <v>111692</v>
      </c>
      <c r="Y8" s="206">
        <f t="shared" si="7"/>
        <v>184222</v>
      </c>
      <c r="Z8" s="206">
        <f>Z7+Z6</f>
        <v>375213.4</v>
      </c>
      <c r="AA8" s="206">
        <f aca="true" t="shared" si="8" ref="AA8:AK8">AA7+AA6</f>
        <v>220258.2</v>
      </c>
      <c r="AB8" s="206">
        <f t="shared" si="8"/>
        <v>218515.99999999988</v>
      </c>
      <c r="AC8" s="206">
        <f t="shared" si="8"/>
        <v>112144</v>
      </c>
      <c r="AD8" s="206">
        <f t="shared" si="8"/>
        <v>119492.49999999996</v>
      </c>
      <c r="AE8" s="206">
        <f t="shared" si="8"/>
        <v>96071</v>
      </c>
      <c r="AF8" s="206">
        <f t="shared" si="8"/>
        <v>108927.52231999999</v>
      </c>
      <c r="AG8" s="206">
        <f t="shared" si="8"/>
        <v>100686.07699999982</v>
      </c>
      <c r="AH8" s="206">
        <f t="shared" si="8"/>
        <v>106800</v>
      </c>
      <c r="AI8" s="206">
        <f t="shared" si="8"/>
        <v>125884.30380416481</v>
      </c>
      <c r="AJ8" s="206">
        <f t="shared" si="8"/>
        <v>184672.49506500192</v>
      </c>
      <c r="AK8" s="206">
        <f t="shared" si="8"/>
        <v>237529.413205989</v>
      </c>
      <c r="AL8" s="206">
        <f>AL7+AL6</f>
        <v>262053.10217264853</v>
      </c>
      <c r="AM8" s="206">
        <f aca="true" t="shared" si="9" ref="AM8:BC8">AM7+AM6</f>
        <v>402297.93968066876</v>
      </c>
      <c r="AN8" s="206">
        <f t="shared" si="9"/>
        <v>329696</v>
      </c>
      <c r="AO8" s="206">
        <f t="shared" si="9"/>
        <v>244308.3</v>
      </c>
      <c r="AP8" s="206">
        <f t="shared" si="9"/>
        <v>188100.1</v>
      </c>
      <c r="AQ8" s="206">
        <f t="shared" si="9"/>
        <v>194753</v>
      </c>
      <c r="AR8" s="206">
        <f t="shared" si="9"/>
        <v>244317.74049443725</v>
      </c>
      <c r="AS8" s="206">
        <f t="shared" si="9"/>
        <v>246023</v>
      </c>
      <c r="AT8" s="206">
        <f t="shared" si="9"/>
        <v>197636</v>
      </c>
      <c r="AU8" s="206">
        <f t="shared" si="9"/>
        <v>172216.77077925095</v>
      </c>
      <c r="AV8" s="206">
        <f t="shared" si="9"/>
        <v>229672.0628854891</v>
      </c>
      <c r="AW8" s="206">
        <f t="shared" si="9"/>
        <v>369600</v>
      </c>
      <c r="AX8" s="206">
        <f t="shared" si="9"/>
        <v>358889.419082549</v>
      </c>
      <c r="AY8" s="206">
        <f t="shared" si="9"/>
        <v>324141.1658206509</v>
      </c>
      <c r="AZ8" s="206">
        <f t="shared" si="9"/>
        <v>325251.384282076</v>
      </c>
      <c r="BA8" s="206">
        <f t="shared" si="9"/>
        <v>216361.67984155897</v>
      </c>
      <c r="BB8" s="212">
        <f t="shared" si="9"/>
        <v>198781</v>
      </c>
      <c r="BC8" s="212">
        <f t="shared" si="9"/>
        <v>206241</v>
      </c>
      <c r="BD8" s="212">
        <v>236896</v>
      </c>
      <c r="BE8" s="212">
        <v>217853</v>
      </c>
      <c r="BF8" s="212">
        <v>172976</v>
      </c>
      <c r="BG8" s="213">
        <f aca="true" t="shared" si="10" ref="BG8:BL8">BG7+BG6</f>
        <v>244893.26697316102</v>
      </c>
      <c r="BH8" s="213">
        <f t="shared" si="10"/>
        <v>283557.3820236841</v>
      </c>
      <c r="BI8" s="213">
        <f t="shared" si="10"/>
        <v>410777.1620142299</v>
      </c>
      <c r="BJ8" s="213">
        <f t="shared" si="10"/>
        <v>344743</v>
      </c>
      <c r="BK8" s="213">
        <f t="shared" si="10"/>
        <v>266206</v>
      </c>
      <c r="BL8" s="213">
        <f t="shared" si="10"/>
        <v>276280</v>
      </c>
      <c r="BM8" s="213">
        <v>206646</v>
      </c>
      <c r="BN8" s="213">
        <v>199363</v>
      </c>
      <c r="BO8" s="212">
        <f>BO6+BO7</f>
        <v>170872</v>
      </c>
      <c r="BP8" s="212">
        <f>BP6+BP7</f>
        <v>194130</v>
      </c>
      <c r="BQ8" s="212">
        <f>BQ6+BQ7</f>
        <v>202185</v>
      </c>
      <c r="BR8" s="212">
        <f>BR6+BR7</f>
        <v>155934</v>
      </c>
      <c r="BS8" s="212">
        <f>BS6+BS7</f>
        <v>185479</v>
      </c>
      <c r="BT8" s="213">
        <f>BT7+BT6</f>
        <v>179667</v>
      </c>
      <c r="BU8" s="213">
        <f>BU7+BU6</f>
        <v>240431</v>
      </c>
      <c r="BV8" s="213">
        <f aca="true" t="shared" si="11" ref="BV8:CO8">BV7+BV6</f>
        <v>251621</v>
      </c>
      <c r="BW8" s="213">
        <f t="shared" si="11"/>
        <v>188385</v>
      </c>
      <c r="BX8" s="213">
        <f t="shared" si="11"/>
        <v>195580</v>
      </c>
      <c r="BY8" s="213">
        <f t="shared" si="11"/>
        <v>157063</v>
      </c>
      <c r="BZ8" s="213">
        <f t="shared" si="11"/>
        <v>147585</v>
      </c>
      <c r="CA8" s="213">
        <f t="shared" si="11"/>
        <v>133183</v>
      </c>
      <c r="CB8" s="213">
        <f t="shared" si="11"/>
        <v>164163</v>
      </c>
      <c r="CC8" s="213">
        <f t="shared" si="11"/>
        <v>155017</v>
      </c>
      <c r="CD8" s="213">
        <f t="shared" si="11"/>
        <v>116148</v>
      </c>
      <c r="CE8" s="213">
        <f t="shared" si="11"/>
        <v>142706</v>
      </c>
      <c r="CF8" s="213">
        <f t="shared" si="11"/>
        <v>160027</v>
      </c>
      <c r="CG8" s="213">
        <f t="shared" si="11"/>
        <v>223940</v>
      </c>
      <c r="CH8" s="213">
        <f t="shared" si="11"/>
        <v>233074</v>
      </c>
      <c r="CI8" s="213">
        <f t="shared" si="11"/>
        <v>162341</v>
      </c>
      <c r="CJ8" s="213">
        <f t="shared" si="11"/>
        <v>171626</v>
      </c>
      <c r="CK8" s="213">
        <f t="shared" si="11"/>
        <v>122499</v>
      </c>
      <c r="CL8" s="213">
        <f t="shared" si="11"/>
        <v>128751</v>
      </c>
      <c r="CM8" s="213">
        <f t="shared" si="11"/>
        <v>112788</v>
      </c>
      <c r="CN8" s="213">
        <f t="shared" si="11"/>
        <v>132424</v>
      </c>
      <c r="CO8" s="213">
        <f t="shared" si="11"/>
        <v>129295</v>
      </c>
      <c r="CP8" s="213"/>
      <c r="CQ8" s="213"/>
      <c r="CR8" s="213"/>
      <c r="CS8" s="213"/>
    </row>
    <row r="9" spans="1:97" ht="34.5" customHeight="1">
      <c r="A9" s="512" t="s">
        <v>631</v>
      </c>
      <c r="B9" s="513">
        <v>644987</v>
      </c>
      <c r="C9" s="513">
        <v>568719</v>
      </c>
      <c r="D9" s="513">
        <v>589279</v>
      </c>
      <c r="E9" s="513">
        <v>462709</v>
      </c>
      <c r="F9" s="513">
        <v>448118</v>
      </c>
      <c r="G9" s="513">
        <v>427694</v>
      </c>
      <c r="H9" s="513">
        <v>467863</v>
      </c>
      <c r="I9" s="513">
        <v>493772</v>
      </c>
      <c r="J9" s="513">
        <v>439604</v>
      </c>
      <c r="K9" s="513">
        <v>489635</v>
      </c>
      <c r="L9" s="513">
        <v>557554</v>
      </c>
      <c r="M9" s="513">
        <v>639797</v>
      </c>
      <c r="N9" s="516">
        <v>675343</v>
      </c>
      <c r="O9" s="516">
        <v>608940</v>
      </c>
      <c r="P9" s="516">
        <v>610583</v>
      </c>
      <c r="Q9" s="516">
        <v>506275</v>
      </c>
      <c r="R9" s="516">
        <v>476500</v>
      </c>
      <c r="S9" s="516">
        <v>464120</v>
      </c>
      <c r="T9" s="516">
        <v>499241</v>
      </c>
      <c r="U9" s="516">
        <v>512024</v>
      </c>
      <c r="V9" s="517">
        <v>460893</v>
      </c>
      <c r="W9" s="517">
        <v>509793</v>
      </c>
      <c r="X9" s="517">
        <v>532126</v>
      </c>
      <c r="Y9" s="517">
        <v>660665</v>
      </c>
      <c r="Z9" s="517">
        <v>708263.6</v>
      </c>
      <c r="AA9" s="517">
        <v>623208</v>
      </c>
      <c r="AB9" s="517">
        <v>634087.2999999999</v>
      </c>
      <c r="AC9" s="517">
        <v>536286</v>
      </c>
      <c r="AD9" s="517">
        <v>533563.6</v>
      </c>
      <c r="AE9" s="517">
        <v>495139</v>
      </c>
      <c r="AF9" s="517">
        <v>545315.284</v>
      </c>
      <c r="AG9" s="517">
        <v>567282.352</v>
      </c>
      <c r="AH9" s="513">
        <v>512979</v>
      </c>
      <c r="AI9" s="517">
        <v>551132.227777105</v>
      </c>
      <c r="AJ9" s="517">
        <v>619654.863689371</v>
      </c>
      <c r="AK9" s="517">
        <v>710869.980760876</v>
      </c>
      <c r="AL9" s="517">
        <v>733972.936504737</v>
      </c>
      <c r="AM9" s="517">
        <v>680053.720967109</v>
      </c>
      <c r="AN9" s="517">
        <v>596982</v>
      </c>
      <c r="AO9" s="517">
        <v>537949.9</v>
      </c>
      <c r="AP9" s="517">
        <v>483890.9</v>
      </c>
      <c r="AQ9" s="517">
        <v>489723</v>
      </c>
      <c r="AR9" s="517">
        <v>536890.863014599</v>
      </c>
      <c r="AS9" s="517">
        <v>540566</v>
      </c>
      <c r="AT9" s="517">
        <v>469527</v>
      </c>
      <c r="AU9" s="517">
        <v>484705.661665298</v>
      </c>
      <c r="AV9" s="517">
        <v>548289.026552565</v>
      </c>
      <c r="AW9" s="517">
        <v>749398</v>
      </c>
      <c r="AX9" s="518">
        <v>743846.309682549</v>
      </c>
      <c r="AY9" s="518">
        <v>665392.4103706509</v>
      </c>
      <c r="AZ9" s="518">
        <v>673578.184832076</v>
      </c>
      <c r="BA9" s="517">
        <v>545600.367041559</v>
      </c>
      <c r="BB9" s="519">
        <v>502945</v>
      </c>
      <c r="BC9" s="520">
        <v>511390</v>
      </c>
      <c r="BD9" s="519">
        <v>546696</v>
      </c>
      <c r="BE9" s="519">
        <v>565789</v>
      </c>
      <c r="BF9" s="519">
        <v>493056</v>
      </c>
      <c r="BG9" s="516">
        <v>532555.3511320871</v>
      </c>
      <c r="BH9" s="516">
        <v>589808.270631668</v>
      </c>
      <c r="BI9" s="516">
        <v>774402.8087441729</v>
      </c>
      <c r="BJ9" s="518">
        <v>733468</v>
      </c>
      <c r="BK9" s="518">
        <v>631678</v>
      </c>
      <c r="BL9" s="518">
        <v>645837</v>
      </c>
      <c r="BM9" s="517">
        <v>578948</v>
      </c>
      <c r="BN9" s="516">
        <v>541016</v>
      </c>
      <c r="BO9" s="519">
        <v>501088</v>
      </c>
      <c r="BP9" s="519">
        <v>530554</v>
      </c>
      <c r="BQ9" s="516">
        <v>556098</v>
      </c>
      <c r="BR9" s="516">
        <v>492427</v>
      </c>
      <c r="BS9" s="516">
        <v>537280</v>
      </c>
      <c r="BT9" s="516">
        <v>546419</v>
      </c>
      <c r="BU9" s="516">
        <v>640431</v>
      </c>
      <c r="BV9" s="518">
        <v>686041</v>
      </c>
      <c r="BW9" s="518">
        <v>591978</v>
      </c>
      <c r="BX9" s="518">
        <v>594775</v>
      </c>
      <c r="BY9" s="517">
        <v>514282</v>
      </c>
      <c r="BZ9" s="516">
        <v>472405</v>
      </c>
      <c r="CA9" s="516">
        <v>465730</v>
      </c>
      <c r="CB9" s="519">
        <v>536160</v>
      </c>
      <c r="CC9" s="516">
        <v>529208</v>
      </c>
      <c r="CD9" s="516">
        <v>459012</v>
      </c>
      <c r="CE9" s="516">
        <v>476969</v>
      </c>
      <c r="CF9" s="516">
        <v>519281</v>
      </c>
      <c r="CG9" s="516">
        <v>649026</v>
      </c>
      <c r="CH9" s="518">
        <v>671884</v>
      </c>
      <c r="CI9" s="518">
        <v>559772</v>
      </c>
      <c r="CJ9" s="518">
        <v>573419</v>
      </c>
      <c r="CK9" s="517">
        <v>469803</v>
      </c>
      <c r="CL9" s="516">
        <v>477469</v>
      </c>
      <c r="CM9" s="516">
        <v>463248</v>
      </c>
      <c r="CN9" s="520">
        <v>509916</v>
      </c>
      <c r="CO9" s="516">
        <v>514034</v>
      </c>
      <c r="CP9" s="516"/>
      <c r="CQ9" s="516"/>
      <c r="CR9" s="516"/>
      <c r="CS9" s="516"/>
    </row>
  </sheetData>
  <sheetProtection/>
  <mergeCells count="10">
    <mergeCell ref="A1:CS1"/>
    <mergeCell ref="BJ2:BU2"/>
    <mergeCell ref="BV2:CG2"/>
    <mergeCell ref="CH2:CS2"/>
    <mergeCell ref="A2:A3"/>
    <mergeCell ref="B2:M2"/>
    <mergeCell ref="N2:Y2"/>
    <mergeCell ref="Z2:AK2"/>
    <mergeCell ref="AL2:AW2"/>
    <mergeCell ref="AX2:BI2"/>
  </mergeCells>
  <printOptions/>
  <pageMargins left="0.25" right="0.25" top="0.75" bottom="0.75" header="0.3" footer="0.3"/>
  <pageSetup orientation="landscape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98" zoomScaleSheetLayoutView="98" zoomScalePageLayoutView="0" workbookViewId="0" topLeftCell="A27">
      <selection activeCell="R39" sqref="R39"/>
    </sheetView>
  </sheetViews>
  <sheetFormatPr defaultColWidth="9.140625" defaultRowHeight="15"/>
  <cols>
    <col min="1" max="1" width="11.28125" style="0" bestFit="1" customWidth="1"/>
    <col min="2" max="2" width="15.28125" style="0" customWidth="1"/>
    <col min="3" max="3" width="13.28125" style="0" bestFit="1" customWidth="1"/>
    <col min="4" max="4" width="13.28125" style="0" customWidth="1"/>
    <col min="5" max="5" width="12.7109375" style="0" bestFit="1" customWidth="1"/>
    <col min="6" max="6" width="13.28125" style="0" bestFit="1" customWidth="1"/>
    <col min="7" max="7" width="12.28125" style="0" customWidth="1"/>
    <col min="8" max="8" width="13.28125" style="0" bestFit="1" customWidth="1"/>
    <col min="9" max="9" width="13.57421875" style="0" customWidth="1"/>
    <col min="11" max="12" width="10.57421875" style="0" bestFit="1" customWidth="1"/>
  </cols>
  <sheetData>
    <row r="1" spans="1:9" ht="16.5" thickBot="1">
      <c r="A1" s="891" t="s">
        <v>0</v>
      </c>
      <c r="B1" s="892"/>
      <c r="C1" s="892"/>
      <c r="D1" s="892"/>
      <c r="E1" s="892"/>
      <c r="F1" s="892"/>
      <c r="G1" s="892"/>
      <c r="H1" s="892"/>
      <c r="I1" s="892"/>
    </row>
    <row r="2" spans="1:9" ht="41.25" customHeight="1">
      <c r="A2" s="885" t="s">
        <v>806</v>
      </c>
      <c r="B2" s="147" t="s">
        <v>1</v>
      </c>
      <c r="C2" s="147" t="s">
        <v>2</v>
      </c>
      <c r="D2" s="887" t="s">
        <v>3</v>
      </c>
      <c r="E2" s="887" t="s">
        <v>4</v>
      </c>
      <c r="F2" s="887" t="s">
        <v>5</v>
      </c>
      <c r="G2" s="887" t="s">
        <v>6</v>
      </c>
      <c r="H2" s="887" t="s">
        <v>7</v>
      </c>
      <c r="I2" s="887" t="s">
        <v>8</v>
      </c>
    </row>
    <row r="3" spans="1:9" ht="21" customHeight="1" thickBot="1">
      <c r="A3" s="886"/>
      <c r="B3" s="148">
        <v>71374446.72644092</v>
      </c>
      <c r="C3" s="149"/>
      <c r="D3" s="888"/>
      <c r="E3" s="888"/>
      <c r="F3" s="888"/>
      <c r="G3" s="888"/>
      <c r="H3" s="888"/>
      <c r="I3" s="888"/>
    </row>
    <row r="4" spans="1:9" ht="15.75" thickBot="1">
      <c r="A4" s="1" t="s">
        <v>9</v>
      </c>
      <c r="B4" s="2" t="e">
        <f>B3-#REF!</f>
        <v>#REF!</v>
      </c>
      <c r="C4" s="3">
        <v>2</v>
      </c>
      <c r="D4" s="3">
        <v>5</v>
      </c>
      <c r="E4" s="3">
        <v>7</v>
      </c>
      <c r="F4" s="3" t="s">
        <v>10</v>
      </c>
      <c r="G4" s="3" t="s">
        <v>11</v>
      </c>
      <c r="H4" s="3" t="s">
        <v>12</v>
      </c>
      <c r="I4" s="4" t="s">
        <v>13</v>
      </c>
    </row>
    <row r="5" spans="1:9" ht="15">
      <c r="A5" s="5" t="s">
        <v>14</v>
      </c>
      <c r="B5" s="6">
        <f>B3+H5</f>
        <v>72385326.42758091</v>
      </c>
      <c r="C5" s="47">
        <v>4899949.283399993</v>
      </c>
      <c r="D5" s="48">
        <v>3593287.9111900013</v>
      </c>
      <c r="E5" s="48">
        <v>295781.6710699999</v>
      </c>
      <c r="F5" s="7">
        <v>3889070</v>
      </c>
      <c r="G5" s="8">
        <f aca="true" t="shared" si="0" ref="G5:G10">C5-D5</f>
        <v>1306661.3722099913</v>
      </c>
      <c r="H5" s="8">
        <f aca="true" t="shared" si="1" ref="H5:H16">C5-D5-E5-I5</f>
        <v>1010879.7011399914</v>
      </c>
      <c r="I5" s="9">
        <v>0</v>
      </c>
    </row>
    <row r="6" spans="1:9" ht="15">
      <c r="A6" s="10" t="s">
        <v>15</v>
      </c>
      <c r="B6" s="11">
        <f>B5+H6</f>
        <v>73231147.8173578</v>
      </c>
      <c r="C6" s="12">
        <v>4623940.7858499875</v>
      </c>
      <c r="D6" s="12">
        <v>1224858.2124599963</v>
      </c>
      <c r="E6" s="13">
        <v>2553261.1836131075</v>
      </c>
      <c r="F6" s="8">
        <f>D6+E6</f>
        <v>3778119.396073104</v>
      </c>
      <c r="G6" s="8">
        <f t="shared" si="0"/>
        <v>3399082.573389991</v>
      </c>
      <c r="H6" s="8">
        <f t="shared" si="1"/>
        <v>845821.3897768836</v>
      </c>
      <c r="I6" s="9">
        <v>0</v>
      </c>
    </row>
    <row r="7" spans="1:9" ht="15">
      <c r="A7" s="10" t="s">
        <v>16</v>
      </c>
      <c r="B7" s="11">
        <f>B6+H7</f>
        <v>73905561.61443263</v>
      </c>
      <c r="C7" s="12">
        <v>4645564.20399284</v>
      </c>
      <c r="D7" s="12">
        <v>3226835.580515001</v>
      </c>
      <c r="E7" s="12">
        <v>744314.8264030004</v>
      </c>
      <c r="F7" s="8">
        <f>D7+E7</f>
        <v>3971150.4069180014</v>
      </c>
      <c r="G7" s="8">
        <f t="shared" si="0"/>
        <v>1418728.623477839</v>
      </c>
      <c r="H7" s="8">
        <f t="shared" si="1"/>
        <v>674413.7970748385</v>
      </c>
      <c r="I7" s="9">
        <v>0</v>
      </c>
    </row>
    <row r="8" spans="1:9" ht="15">
      <c r="A8" s="10" t="s">
        <v>17</v>
      </c>
      <c r="B8" s="11">
        <f aca="true" t="shared" si="2" ref="B8:B16">B7+H8</f>
        <v>70676445.61443263</v>
      </c>
      <c r="C8" s="9">
        <v>4538921</v>
      </c>
      <c r="D8" s="9">
        <v>3291530</v>
      </c>
      <c r="E8" s="9">
        <v>680634</v>
      </c>
      <c r="F8" s="8">
        <f>D8+E8</f>
        <v>3972164</v>
      </c>
      <c r="G8" s="8">
        <f t="shared" si="0"/>
        <v>1247391</v>
      </c>
      <c r="H8" s="8">
        <f t="shared" si="1"/>
        <v>-3229116</v>
      </c>
      <c r="I8" s="9">
        <v>3795873</v>
      </c>
    </row>
    <row r="9" spans="1:9" ht="15">
      <c r="A9" s="10" t="s">
        <v>18</v>
      </c>
      <c r="B9" s="11">
        <f t="shared" si="2"/>
        <v>71544529.61443263</v>
      </c>
      <c r="C9" s="9">
        <v>4190118</v>
      </c>
      <c r="D9" s="9">
        <v>3345044</v>
      </c>
      <c r="E9" s="9">
        <v>374413</v>
      </c>
      <c r="F9" s="8">
        <f>D9+E9</f>
        <v>3719457</v>
      </c>
      <c r="G9" s="8">
        <f t="shared" si="0"/>
        <v>845074</v>
      </c>
      <c r="H9" s="8">
        <f t="shared" si="1"/>
        <v>868084</v>
      </c>
      <c r="I9" s="14">
        <v>-397423</v>
      </c>
    </row>
    <row r="10" spans="1:9" ht="15">
      <c r="A10" s="10" t="s">
        <v>19</v>
      </c>
      <c r="B10" s="11">
        <f t="shared" si="2"/>
        <v>72209336.61443263</v>
      </c>
      <c r="C10" s="9">
        <v>4025464</v>
      </c>
      <c r="D10" s="9">
        <v>3065523</v>
      </c>
      <c r="E10" s="9">
        <v>295134</v>
      </c>
      <c r="F10" s="8">
        <f>D10+E10</f>
        <v>3360657</v>
      </c>
      <c r="G10" s="8">
        <f t="shared" si="0"/>
        <v>959941</v>
      </c>
      <c r="H10" s="8">
        <f t="shared" si="1"/>
        <v>664807</v>
      </c>
      <c r="I10" s="9"/>
    </row>
    <row r="11" spans="1:9" ht="15">
      <c r="A11" s="10" t="s">
        <v>20</v>
      </c>
      <c r="B11" s="11">
        <f t="shared" si="2"/>
        <v>72816892.62516618</v>
      </c>
      <c r="C11" s="15">
        <v>4097546.5829663128</v>
      </c>
      <c r="D11" s="16">
        <v>3184902.351940602</v>
      </c>
      <c r="E11" s="15">
        <v>305088.22029216774</v>
      </c>
      <c r="F11" s="8">
        <f>D11+E11</f>
        <v>3489990.57223277</v>
      </c>
      <c r="G11" s="8">
        <f>C11-D11</f>
        <v>912644.2310257107</v>
      </c>
      <c r="H11" s="8">
        <f t="shared" si="1"/>
        <v>607556.010733543</v>
      </c>
      <c r="I11" s="9"/>
    </row>
    <row r="12" spans="1:9" ht="15">
      <c r="A12" s="10" t="s">
        <v>21</v>
      </c>
      <c r="B12" s="11">
        <f t="shared" si="2"/>
        <v>73694774.11627498</v>
      </c>
      <c r="C12" s="12">
        <v>4299884.94734</v>
      </c>
      <c r="D12" s="12">
        <v>3115140.6067506</v>
      </c>
      <c r="E12" s="12">
        <v>311466.849480601</v>
      </c>
      <c r="F12" s="8">
        <f>D12+E12</f>
        <v>3426607.456231201</v>
      </c>
      <c r="G12" s="8">
        <f>C12-D12</f>
        <v>1184744.3405894004</v>
      </c>
      <c r="H12" s="8">
        <f t="shared" si="1"/>
        <v>877881.4911087994</v>
      </c>
      <c r="I12" s="17">
        <v>-4604</v>
      </c>
    </row>
    <row r="13" spans="1:9" ht="15">
      <c r="A13" s="10" t="s">
        <v>22</v>
      </c>
      <c r="B13" s="11">
        <f t="shared" si="2"/>
        <v>72527144.56636499</v>
      </c>
      <c r="C13" s="12">
        <v>4065705.3119900078</v>
      </c>
      <c r="D13" s="12">
        <v>3343187.7485698983</v>
      </c>
      <c r="E13" s="12">
        <v>1069912.1133301007</v>
      </c>
      <c r="F13" s="8">
        <f>D13+E13</f>
        <v>4413099.861899999</v>
      </c>
      <c r="G13" s="8">
        <f>C13-D13</f>
        <v>722517.5634201095</v>
      </c>
      <c r="H13" s="8">
        <f t="shared" si="1"/>
        <v>-1167629.5499099912</v>
      </c>
      <c r="I13" s="9">
        <v>820235</v>
      </c>
    </row>
    <row r="14" spans="1:9" ht="15">
      <c r="A14" s="18" t="s">
        <v>23</v>
      </c>
      <c r="B14" s="11">
        <f t="shared" si="2"/>
        <v>72630239.56636499</v>
      </c>
      <c r="C14" s="19">
        <v>4280796</v>
      </c>
      <c r="D14" s="9">
        <v>3647110</v>
      </c>
      <c r="E14" s="9">
        <v>457224</v>
      </c>
      <c r="F14" s="8">
        <f>D14+E14</f>
        <v>4104334</v>
      </c>
      <c r="G14" s="8">
        <f>C14-D14</f>
        <v>633686</v>
      </c>
      <c r="H14" s="8">
        <f t="shared" si="1"/>
        <v>103095</v>
      </c>
      <c r="I14" s="9">
        <v>73367</v>
      </c>
    </row>
    <row r="15" spans="1:9" ht="15">
      <c r="A15" s="10" t="s">
        <v>24</v>
      </c>
      <c r="B15" s="11">
        <f t="shared" si="2"/>
        <v>72771143.56636499</v>
      </c>
      <c r="C15" s="20">
        <v>4504528</v>
      </c>
      <c r="D15" s="21">
        <v>3459192</v>
      </c>
      <c r="E15" s="20">
        <v>904432</v>
      </c>
      <c r="F15" s="8">
        <f>D15+E15</f>
        <v>4363624</v>
      </c>
      <c r="G15" s="8">
        <f>C15-D15</f>
        <v>1045336</v>
      </c>
      <c r="H15" s="8">
        <f t="shared" si="1"/>
        <v>140904</v>
      </c>
      <c r="I15" s="9"/>
    </row>
    <row r="16" spans="1:9" ht="15">
      <c r="A16" s="10" t="s">
        <v>25</v>
      </c>
      <c r="B16" s="11">
        <f t="shared" si="2"/>
        <v>71406046.56636499</v>
      </c>
      <c r="C16" s="8">
        <v>4985556</v>
      </c>
      <c r="D16" s="8">
        <v>4273473</v>
      </c>
      <c r="E16" s="8">
        <v>2077180</v>
      </c>
      <c r="F16" s="8">
        <f>D16+E16</f>
        <v>6350653</v>
      </c>
      <c r="G16" s="8">
        <f>C16-D16</f>
        <v>712083</v>
      </c>
      <c r="H16" s="8">
        <f t="shared" si="1"/>
        <v>-1365097</v>
      </c>
      <c r="I16" s="9"/>
    </row>
    <row r="17" spans="1:9" ht="15.75" thickBot="1">
      <c r="A17" s="22" t="s">
        <v>26</v>
      </c>
      <c r="B17" s="11"/>
      <c r="C17" s="23">
        <f>SUM(C5:C16)</f>
        <v>53157974.11553914</v>
      </c>
      <c r="D17" s="23">
        <f>SUM(D5:D16)</f>
        <v>38770084.4114261</v>
      </c>
      <c r="E17" s="23">
        <f>SUM(E5:E16)</f>
        <v>10068841.864188977</v>
      </c>
      <c r="F17" s="8">
        <f>SUM(F5:F16)</f>
        <v>48838926.693355076</v>
      </c>
      <c r="G17" s="8">
        <f>SUM(G5:G16)</f>
        <v>14387889.704113042</v>
      </c>
      <c r="H17" s="8"/>
      <c r="I17" s="9">
        <f>SUM(I5:I16)</f>
        <v>4287448</v>
      </c>
    </row>
    <row r="19" ht="15.75" thickBot="1">
      <c r="I19" s="49"/>
    </row>
    <row r="20" spans="1:9" ht="16.5" thickBot="1">
      <c r="A20" s="893" t="s">
        <v>142</v>
      </c>
      <c r="B20" s="894"/>
      <c r="C20" s="894"/>
      <c r="D20" s="894"/>
      <c r="E20" s="894"/>
      <c r="F20" s="894"/>
      <c r="G20" s="894"/>
      <c r="H20" s="894"/>
      <c r="I20" s="895"/>
    </row>
    <row r="21" spans="1:9" ht="33.75">
      <c r="A21" s="885" t="s">
        <v>805</v>
      </c>
      <c r="B21" s="147" t="s">
        <v>257</v>
      </c>
      <c r="C21" s="147" t="s">
        <v>143</v>
      </c>
      <c r="D21" s="887" t="s">
        <v>144</v>
      </c>
      <c r="E21" s="887" t="s">
        <v>145</v>
      </c>
      <c r="F21" s="887" t="s">
        <v>5</v>
      </c>
      <c r="G21" s="887" t="s">
        <v>152</v>
      </c>
      <c r="H21" s="887" t="s">
        <v>258</v>
      </c>
      <c r="I21" s="889" t="s">
        <v>259</v>
      </c>
    </row>
    <row r="22" spans="1:9" ht="25.5" customHeight="1" thickBot="1">
      <c r="A22" s="886"/>
      <c r="B22" s="148"/>
      <c r="C22" s="149"/>
      <c r="D22" s="888"/>
      <c r="E22" s="888"/>
      <c r="F22" s="888"/>
      <c r="G22" s="888"/>
      <c r="H22" s="888"/>
      <c r="I22" s="890"/>
    </row>
    <row r="23" spans="1:9" ht="15.75" thickBot="1">
      <c r="A23" s="1"/>
      <c r="B23" s="2">
        <v>71406046.56636499</v>
      </c>
      <c r="C23" s="3">
        <v>2</v>
      </c>
      <c r="D23" s="3">
        <v>5</v>
      </c>
      <c r="E23" s="3">
        <v>7</v>
      </c>
      <c r="F23" s="3" t="s">
        <v>10</v>
      </c>
      <c r="G23" s="3" t="s">
        <v>11</v>
      </c>
      <c r="H23" s="3" t="s">
        <v>12</v>
      </c>
      <c r="I23" s="138" t="s">
        <v>13</v>
      </c>
    </row>
    <row r="24" spans="1:9" ht="15">
      <c r="A24" s="5" t="s">
        <v>14</v>
      </c>
      <c r="B24" s="6">
        <f aca="true" t="shared" si="3" ref="B24:B35">B23+H24</f>
        <v>71336668.66702488</v>
      </c>
      <c r="C24" s="47">
        <v>5549210.592729999</v>
      </c>
      <c r="D24" s="9">
        <v>58385.00092999999</v>
      </c>
      <c r="E24" s="48">
        <v>5560203.491140099</v>
      </c>
      <c r="F24" s="8">
        <f aca="true" t="shared" si="4" ref="F24:F35">D24+E24</f>
        <v>5618588.492070099</v>
      </c>
      <c r="G24" s="8">
        <f aca="true" t="shared" si="5" ref="G24:G35">C24-D24</f>
        <v>5490825.591799999</v>
      </c>
      <c r="H24" s="8">
        <f aca="true" t="shared" si="6" ref="H24:H35">C24-D24-E24-I24</f>
        <v>-69377.89934010059</v>
      </c>
      <c r="I24" s="139">
        <v>0</v>
      </c>
    </row>
    <row r="25" spans="1:9" ht="15">
      <c r="A25" s="10" t="s">
        <v>15</v>
      </c>
      <c r="B25" s="11">
        <f t="shared" si="3"/>
        <v>70243443.93716477</v>
      </c>
      <c r="C25" s="12">
        <v>5593063.936949987</v>
      </c>
      <c r="D25" s="9">
        <v>4241483.669489999</v>
      </c>
      <c r="E25" s="13">
        <v>2444804.9973201016</v>
      </c>
      <c r="F25" s="8">
        <f t="shared" si="4"/>
        <v>6686288.666810101</v>
      </c>
      <c r="G25" s="8">
        <f t="shared" si="5"/>
        <v>1351580.2674599877</v>
      </c>
      <c r="H25" s="8">
        <f t="shared" si="6"/>
        <v>-1093224.729860114</v>
      </c>
      <c r="I25" s="139">
        <v>0</v>
      </c>
    </row>
    <row r="26" spans="1:9" ht="15">
      <c r="A26" s="10" t="s">
        <v>16</v>
      </c>
      <c r="B26" s="11">
        <f t="shared" si="3"/>
        <v>70034144.42388457</v>
      </c>
      <c r="C26" s="12">
        <v>5588150.455479998</v>
      </c>
      <c r="D26" s="9">
        <v>4663802.309450102</v>
      </c>
      <c r="E26" s="12">
        <v>1133647.6593100978</v>
      </c>
      <c r="F26" s="8">
        <f t="shared" si="4"/>
        <v>5797449.9687602</v>
      </c>
      <c r="G26" s="8">
        <f t="shared" si="5"/>
        <v>924348.1460298961</v>
      </c>
      <c r="H26" s="8">
        <f t="shared" si="6"/>
        <v>-209299.5132802017</v>
      </c>
      <c r="I26" s="139">
        <v>0</v>
      </c>
    </row>
    <row r="27" spans="1:9" ht="15">
      <c r="A27" s="10" t="s">
        <v>17</v>
      </c>
      <c r="B27" s="11">
        <f t="shared" si="3"/>
        <v>68812915.82928456</v>
      </c>
      <c r="C27" s="9">
        <v>4953074.227019997</v>
      </c>
      <c r="D27" s="9">
        <v>4470297.973289901</v>
      </c>
      <c r="E27" s="9">
        <v>366899.848330101</v>
      </c>
      <c r="F27" s="8">
        <f t="shared" si="4"/>
        <v>4837197.821620002</v>
      </c>
      <c r="G27" s="8">
        <f t="shared" si="5"/>
        <v>482776.2537300959</v>
      </c>
      <c r="H27" s="8">
        <f t="shared" si="6"/>
        <v>-1221228.594600005</v>
      </c>
      <c r="I27" s="139">
        <v>1337105</v>
      </c>
    </row>
    <row r="28" spans="1:9" ht="15">
      <c r="A28" s="10" t="s">
        <v>18</v>
      </c>
      <c r="B28" s="11">
        <f t="shared" si="3"/>
        <v>66868972.40563457</v>
      </c>
      <c r="C28" s="9">
        <v>4521836.78847</v>
      </c>
      <c r="D28" s="9">
        <v>4234873.353169899</v>
      </c>
      <c r="E28" s="9">
        <v>504755.85895010084</v>
      </c>
      <c r="F28" s="8">
        <f t="shared" si="4"/>
        <v>4739629.21212</v>
      </c>
      <c r="G28" s="8">
        <f t="shared" si="5"/>
        <v>286963.4353001006</v>
      </c>
      <c r="H28" s="8">
        <f t="shared" si="6"/>
        <v>-1943943.4236500002</v>
      </c>
      <c r="I28" s="139">
        <v>1726151</v>
      </c>
    </row>
    <row r="29" spans="1:9" ht="15">
      <c r="A29" s="10" t="s">
        <v>19</v>
      </c>
      <c r="B29" s="11">
        <f t="shared" si="3"/>
        <v>67098219.211287014</v>
      </c>
      <c r="C29" s="9">
        <v>4691929.96283</v>
      </c>
      <c r="D29" s="9">
        <v>4081633.1676949523</v>
      </c>
      <c r="E29" s="9">
        <v>309419.98948260024</v>
      </c>
      <c r="F29" s="8">
        <f t="shared" si="4"/>
        <v>4391053.157177553</v>
      </c>
      <c r="G29" s="8">
        <f t="shared" si="5"/>
        <v>610296.7951350473</v>
      </c>
      <c r="H29" s="8">
        <f t="shared" si="6"/>
        <v>229246.80565244704</v>
      </c>
      <c r="I29" s="139">
        <v>71630</v>
      </c>
    </row>
    <row r="30" spans="1:9" ht="15">
      <c r="A30" s="10" t="s">
        <v>20</v>
      </c>
      <c r="B30" s="11">
        <f t="shared" si="3"/>
        <v>67547042.87710693</v>
      </c>
      <c r="C30" s="15">
        <v>5258699.637480013</v>
      </c>
      <c r="D30" s="9">
        <v>4246166.758959901</v>
      </c>
      <c r="E30" s="15">
        <v>372576.2127001975</v>
      </c>
      <c r="F30" s="8">
        <f t="shared" si="4"/>
        <v>4618742.971660098</v>
      </c>
      <c r="G30" s="8">
        <f t="shared" si="5"/>
        <v>1012532.8785201125</v>
      </c>
      <c r="H30" s="8">
        <f t="shared" si="6"/>
        <v>448823.665819915</v>
      </c>
      <c r="I30" s="139">
        <v>191133</v>
      </c>
    </row>
    <row r="31" spans="1:9" ht="15">
      <c r="A31" s="10" t="s">
        <v>21</v>
      </c>
      <c r="B31" s="11">
        <f t="shared" si="3"/>
        <v>67611751.38323694</v>
      </c>
      <c r="C31" s="12">
        <v>5241968.412349999</v>
      </c>
      <c r="D31" s="9">
        <v>4481963.964329995</v>
      </c>
      <c r="E31" s="12">
        <v>354382.9418900013</v>
      </c>
      <c r="F31" s="8">
        <f t="shared" si="4"/>
        <v>4836346.9062199965</v>
      </c>
      <c r="G31" s="8">
        <f t="shared" si="5"/>
        <v>760004.4480200037</v>
      </c>
      <c r="H31" s="8">
        <f t="shared" si="6"/>
        <v>64708.50613000244</v>
      </c>
      <c r="I31" s="139">
        <v>340913</v>
      </c>
    </row>
    <row r="32" spans="1:9" ht="15">
      <c r="A32" s="10" t="s">
        <v>22</v>
      </c>
      <c r="B32" s="11">
        <f t="shared" si="3"/>
        <v>67453477.77553694</v>
      </c>
      <c r="C32" s="12">
        <v>4835021.7628799975</v>
      </c>
      <c r="D32" s="9">
        <v>4700033.113959808</v>
      </c>
      <c r="E32" s="12">
        <v>293262.2566201985</v>
      </c>
      <c r="F32" s="8">
        <f t="shared" si="4"/>
        <v>4993295.370580006</v>
      </c>
      <c r="G32" s="8">
        <f t="shared" si="5"/>
        <v>134988.6489201896</v>
      </c>
      <c r="H32" s="8">
        <f t="shared" si="6"/>
        <v>-158273.6077000089</v>
      </c>
      <c r="I32" s="139">
        <v>0</v>
      </c>
    </row>
    <row r="33" spans="1:9" ht="15">
      <c r="A33" s="18" t="s">
        <v>23</v>
      </c>
      <c r="B33" s="11">
        <f t="shared" si="3"/>
        <v>67286789.26889685</v>
      </c>
      <c r="C33" s="19">
        <v>4683923.810600005</v>
      </c>
      <c r="D33" s="9">
        <v>4541794.301029898</v>
      </c>
      <c r="E33" s="9">
        <v>308818.0162102021</v>
      </c>
      <c r="F33" s="8">
        <f t="shared" si="4"/>
        <v>4850612.3172401</v>
      </c>
      <c r="G33" s="8">
        <f t="shared" si="5"/>
        <v>142129.50957010686</v>
      </c>
      <c r="H33" s="8">
        <f t="shared" si="6"/>
        <v>-166688.50664009526</v>
      </c>
      <c r="I33" s="139">
        <v>0</v>
      </c>
    </row>
    <row r="34" spans="1:9" ht="15">
      <c r="A34" s="10" t="s">
        <v>24</v>
      </c>
      <c r="B34" s="11">
        <f t="shared" si="3"/>
        <v>67959634.13763686</v>
      </c>
      <c r="C34" s="20">
        <v>4991543.020860001</v>
      </c>
      <c r="D34" s="9">
        <v>4020207.853789896</v>
      </c>
      <c r="E34" s="20">
        <v>298490.29833010025</v>
      </c>
      <c r="F34" s="8">
        <f t="shared" si="4"/>
        <v>4318698.152119996</v>
      </c>
      <c r="G34" s="8">
        <f t="shared" si="5"/>
        <v>971335.1670701057</v>
      </c>
      <c r="H34" s="8">
        <f t="shared" si="6"/>
        <v>672844.8687400054</v>
      </c>
      <c r="I34" s="139">
        <v>0</v>
      </c>
    </row>
    <row r="35" spans="1:9" ht="15">
      <c r="A35" s="10" t="s">
        <v>25</v>
      </c>
      <c r="B35" s="11">
        <f t="shared" si="3"/>
        <v>68803188.81433684</v>
      </c>
      <c r="C35" s="8">
        <v>5872242.521609992</v>
      </c>
      <c r="D35" s="9">
        <v>4750947.74767001</v>
      </c>
      <c r="E35" s="8">
        <v>277740.0972399991</v>
      </c>
      <c r="F35" s="8">
        <f t="shared" si="4"/>
        <v>5028687.844910009</v>
      </c>
      <c r="G35" s="8">
        <f t="shared" si="5"/>
        <v>1121294.773939982</v>
      </c>
      <c r="H35" s="8">
        <f t="shared" si="6"/>
        <v>843554.676699983</v>
      </c>
      <c r="I35" s="139">
        <v>0</v>
      </c>
    </row>
    <row r="36" spans="1:9" ht="15.75" thickBot="1">
      <c r="A36" s="22" t="s">
        <v>26</v>
      </c>
      <c r="B36" s="140"/>
      <c r="C36" s="141">
        <f>SUM(C24:C35)</f>
        <v>61780665.12925999</v>
      </c>
      <c r="D36" s="141">
        <f>SUM(D24:D35)</f>
        <v>48491589.21376436</v>
      </c>
      <c r="E36" s="141">
        <f>SUM(E24:E35)</f>
        <v>12225001.6675238</v>
      </c>
      <c r="F36" s="142">
        <f>SUM(F24:F35)</f>
        <v>60716590.88128817</v>
      </c>
      <c r="G36" s="142">
        <f>SUM(G24:G35)</f>
        <v>13289075.915495627</v>
      </c>
      <c r="H36" s="142"/>
      <c r="I36" s="143">
        <f>SUM(I24:I35)</f>
        <v>3666932</v>
      </c>
    </row>
    <row r="37" ht="15.75" thickBot="1"/>
    <row r="38" spans="1:9" ht="15.75" thickBot="1">
      <c r="A38" s="882" t="s">
        <v>731</v>
      </c>
      <c r="B38" s="883"/>
      <c r="C38" s="883"/>
      <c r="D38" s="883"/>
      <c r="E38" s="883"/>
      <c r="F38" s="883"/>
      <c r="G38" s="883"/>
      <c r="H38" s="883"/>
      <c r="I38" s="884"/>
    </row>
    <row r="39" spans="1:9" ht="33.75">
      <c r="A39" s="885" t="s">
        <v>439</v>
      </c>
      <c r="B39" s="147" t="s">
        <v>732</v>
      </c>
      <c r="C39" s="147" t="s">
        <v>733</v>
      </c>
      <c r="D39" s="887" t="s">
        <v>734</v>
      </c>
      <c r="E39" s="887" t="s">
        <v>735</v>
      </c>
      <c r="F39" s="887" t="s">
        <v>5</v>
      </c>
      <c r="G39" s="887" t="s">
        <v>736</v>
      </c>
      <c r="H39" s="887" t="s">
        <v>804</v>
      </c>
      <c r="I39" s="889" t="s">
        <v>259</v>
      </c>
    </row>
    <row r="40" spans="1:9" ht="22.5" customHeight="1" thickBot="1">
      <c r="A40" s="886"/>
      <c r="B40" s="148"/>
      <c r="C40" s="235"/>
      <c r="D40" s="888"/>
      <c r="E40" s="888"/>
      <c r="F40" s="888"/>
      <c r="G40" s="888"/>
      <c r="H40" s="888"/>
      <c r="I40" s="890"/>
    </row>
    <row r="41" spans="1:9" ht="15">
      <c r="A41" s="399"/>
      <c r="B41" s="400">
        <v>68803188.81433684</v>
      </c>
      <c r="C41" s="3">
        <v>2</v>
      </c>
      <c r="D41" s="3">
        <v>5</v>
      </c>
      <c r="E41" s="3">
        <v>7</v>
      </c>
      <c r="F41" s="3" t="s">
        <v>10</v>
      </c>
      <c r="G41" s="3" t="s">
        <v>11</v>
      </c>
      <c r="H41" s="3"/>
      <c r="I41" s="247" t="s">
        <v>803</v>
      </c>
    </row>
    <row r="42" spans="1:9" ht="15">
      <c r="A42" s="404" t="s">
        <v>14</v>
      </c>
      <c r="B42" s="401">
        <v>69383531.72499685</v>
      </c>
      <c r="C42" s="405">
        <v>5987971.312970001</v>
      </c>
      <c r="D42" s="405">
        <v>11009.646589899998</v>
      </c>
      <c r="E42" s="405">
        <v>5396618.755720091</v>
      </c>
      <c r="F42" s="396">
        <v>5407628.402309991</v>
      </c>
      <c r="G42" s="396">
        <v>5976961.666380101</v>
      </c>
      <c r="H42" s="396">
        <v>580342.9106600098</v>
      </c>
      <c r="I42" s="406">
        <v>0</v>
      </c>
    </row>
    <row r="43" spans="1:9" ht="15">
      <c r="A43" s="404" t="s">
        <v>15</v>
      </c>
      <c r="B43" s="397">
        <v>69618270.72022682</v>
      </c>
      <c r="C43" s="398">
        <v>5445503.357909981</v>
      </c>
      <c r="D43" s="398">
        <v>3744679.5188201</v>
      </c>
      <c r="E43" s="398">
        <v>1455075.1972700043</v>
      </c>
      <c r="F43" s="396">
        <v>5199754.716090105</v>
      </c>
      <c r="G43" s="396">
        <v>1700823.8390898812</v>
      </c>
      <c r="H43" s="411">
        <v>234738.9952299744</v>
      </c>
      <c r="I43" s="406">
        <v>0</v>
      </c>
    </row>
    <row r="44" spans="1:9" ht="15">
      <c r="A44" s="404" t="s">
        <v>16</v>
      </c>
      <c r="B44" s="397">
        <v>69927157.87537643</v>
      </c>
      <c r="C44" s="398">
        <v>5513517.361650001</v>
      </c>
      <c r="D44" s="398">
        <v>4673435.382739901</v>
      </c>
      <c r="E44" s="398">
        <v>531194.8237604918</v>
      </c>
      <c r="F44" s="396">
        <v>5204630.206500392</v>
      </c>
      <c r="G44" s="396">
        <v>840081.9789101006</v>
      </c>
      <c r="H44" s="396">
        <v>308887.15514960885</v>
      </c>
      <c r="I44" s="406">
        <v>0</v>
      </c>
    </row>
    <row r="45" spans="1:9" ht="15">
      <c r="A45" s="404" t="s">
        <v>17</v>
      </c>
      <c r="B45" s="397">
        <v>69788726.68981642</v>
      </c>
      <c r="C45" s="398">
        <v>4826976.948789991</v>
      </c>
      <c r="D45" s="398">
        <v>4641557.01726</v>
      </c>
      <c r="E45" s="398">
        <v>323851.1170900017</v>
      </c>
      <c r="F45" s="396">
        <v>4965408.134350002</v>
      </c>
      <c r="G45" s="396">
        <v>185419.93152999133</v>
      </c>
      <c r="H45" s="396">
        <v>-138431.18556001037</v>
      </c>
      <c r="I45" s="406">
        <v>0</v>
      </c>
    </row>
    <row r="46" spans="1:9" ht="15">
      <c r="A46" s="404" t="s">
        <v>18</v>
      </c>
      <c r="B46" s="397">
        <v>67042794.89981842</v>
      </c>
      <c r="C46" s="407">
        <v>4835732.5724</v>
      </c>
      <c r="D46" s="407">
        <v>4504255.918199999</v>
      </c>
      <c r="E46" s="407">
        <v>276918.4381799996</v>
      </c>
      <c r="F46" s="396">
        <v>4781174.356379999</v>
      </c>
      <c r="G46" s="396">
        <v>331476.6542000007</v>
      </c>
      <c r="H46" s="396">
        <v>-2745931.789997992</v>
      </c>
      <c r="I46" s="403">
        <v>2800490.006017993</v>
      </c>
    </row>
    <row r="47" spans="1:9" ht="15">
      <c r="A47" s="404" t="s">
        <v>19</v>
      </c>
      <c r="B47" s="397">
        <v>67501588.89502832</v>
      </c>
      <c r="C47" s="407">
        <v>4525727.568155799</v>
      </c>
      <c r="D47" s="407">
        <v>4203846.834470004</v>
      </c>
      <c r="E47" s="407">
        <v>245815.91147009935</v>
      </c>
      <c r="F47" s="396">
        <v>4449662.745940103</v>
      </c>
      <c r="G47" s="396">
        <v>321880.7336857952</v>
      </c>
      <c r="H47" s="411">
        <v>458793.9952098951</v>
      </c>
      <c r="I47" s="406">
        <v>0</v>
      </c>
    </row>
    <row r="48" spans="1:9" ht="15">
      <c r="A48" s="404" t="s">
        <v>20</v>
      </c>
      <c r="B48" s="397">
        <v>68121672.62983823</v>
      </c>
      <c r="C48" s="407">
        <v>5241459.140150007</v>
      </c>
      <c r="D48" s="407">
        <v>4390082.664159596</v>
      </c>
      <c r="E48" s="407">
        <v>231292.74118050374</v>
      </c>
      <c r="F48" s="396">
        <v>4621375.4053401</v>
      </c>
      <c r="G48" s="396">
        <v>851376.4759904109</v>
      </c>
      <c r="H48" s="396">
        <v>620083.7348099072</v>
      </c>
      <c r="I48" s="406">
        <v>0</v>
      </c>
    </row>
    <row r="49" spans="1:9" ht="15">
      <c r="A49" s="404" t="s">
        <v>21</v>
      </c>
      <c r="B49" s="397">
        <v>68364411.62983823</v>
      </c>
      <c r="C49" s="408">
        <v>5309834</v>
      </c>
      <c r="D49" s="408">
        <v>4799986</v>
      </c>
      <c r="E49" s="408">
        <v>267109</v>
      </c>
      <c r="F49" s="396">
        <v>5067095</v>
      </c>
      <c r="G49" s="396">
        <v>509848</v>
      </c>
      <c r="H49" s="396">
        <v>242739</v>
      </c>
      <c r="I49" s="406">
        <v>0</v>
      </c>
    </row>
    <row r="50" spans="1:9" ht="15">
      <c r="A50" s="404" t="s">
        <v>22</v>
      </c>
      <c r="B50" s="397"/>
      <c r="C50" s="405"/>
      <c r="D50" s="405"/>
      <c r="E50" s="405"/>
      <c r="F50" s="396"/>
      <c r="G50" s="396"/>
      <c r="H50" s="396">
        <v>0</v>
      </c>
      <c r="I50" s="406"/>
    </row>
    <row r="51" spans="1:9" ht="15">
      <c r="A51" s="402" t="s">
        <v>23</v>
      </c>
      <c r="B51" s="397"/>
      <c r="C51" s="405"/>
      <c r="D51" s="405"/>
      <c r="E51" s="405"/>
      <c r="F51" s="396"/>
      <c r="G51" s="396"/>
      <c r="H51" s="396">
        <v>0</v>
      </c>
      <c r="I51" s="406"/>
    </row>
    <row r="52" spans="1:9" ht="15">
      <c r="A52" s="404" t="s">
        <v>24</v>
      </c>
      <c r="B52" s="397"/>
      <c r="C52" s="405"/>
      <c r="D52" s="405"/>
      <c r="E52" s="405"/>
      <c r="F52" s="396"/>
      <c r="G52" s="396"/>
      <c r="H52" s="396">
        <v>0</v>
      </c>
      <c r="I52" s="406"/>
    </row>
    <row r="53" spans="1:9" ht="15">
      <c r="A53" s="404" t="s">
        <v>25</v>
      </c>
      <c r="B53" s="397"/>
      <c r="C53" s="405"/>
      <c r="D53" s="405"/>
      <c r="E53" s="405"/>
      <c r="F53" s="396"/>
      <c r="G53" s="396"/>
      <c r="H53" s="396">
        <v>0</v>
      </c>
      <c r="I53" s="406"/>
    </row>
    <row r="54" spans="1:9" ht="15">
      <c r="A54" s="409" t="s">
        <v>26</v>
      </c>
      <c r="B54" s="397"/>
      <c r="C54" s="410">
        <v>41686722.26202578</v>
      </c>
      <c r="D54" s="410">
        <v>30968852.9822395</v>
      </c>
      <c r="E54" s="410">
        <v>8727875.98467119</v>
      </c>
      <c r="F54" s="401">
        <v>39696728.96691069</v>
      </c>
      <c r="G54" s="401">
        <v>10717869.27978628</v>
      </c>
      <c r="H54" s="396">
        <v>-810496.7109029023</v>
      </c>
      <c r="I54" s="401">
        <v>2800490.006017993</v>
      </c>
    </row>
  </sheetData>
  <sheetProtection/>
  <mergeCells count="24">
    <mergeCell ref="A1:I1"/>
    <mergeCell ref="A20:I20"/>
    <mergeCell ref="I21:I22"/>
    <mergeCell ref="A21:A22"/>
    <mergeCell ref="D21:D22"/>
    <mergeCell ref="E21:E22"/>
    <mergeCell ref="F21:F22"/>
    <mergeCell ref="G21:G22"/>
    <mergeCell ref="H21:H22"/>
    <mergeCell ref="I2:I3"/>
    <mergeCell ref="A2:A3"/>
    <mergeCell ref="D2:D3"/>
    <mergeCell ref="E2:E3"/>
    <mergeCell ref="F2:F3"/>
    <mergeCell ref="G2:G3"/>
    <mergeCell ref="H2:H3"/>
    <mergeCell ref="A38:I38"/>
    <mergeCell ref="A39:A40"/>
    <mergeCell ref="D39:D40"/>
    <mergeCell ref="E39:E40"/>
    <mergeCell ref="F39:F40"/>
    <mergeCell ref="G39:G40"/>
    <mergeCell ref="H39:H40"/>
    <mergeCell ref="I39:I40"/>
  </mergeCells>
  <printOptions/>
  <pageMargins left="0.25" right="0.25" top="0.75" bottom="0.75" header="0.3" footer="0.3"/>
  <pageSetup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2016-11-01T13:51:47Z</dcterms:modified>
  <cp:category/>
  <cp:version/>
  <cp:contentType/>
  <cp:contentStatus/>
</cp:coreProperties>
</file>